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Додаток 107" sheetId="1" r:id="rId1"/>
  </sheets>
  <definedNames>
    <definedName name="_xlnm.Print_Titles" localSheetId="0">'Додаток 107'!$7:$8</definedName>
    <definedName name="_xlnm.Print_Area" localSheetId="0">'Додаток 107'!$A$1:$H$56</definedName>
  </definedNames>
  <calcPr fullCalcOnLoad="1"/>
</workbook>
</file>

<file path=xl/sharedStrings.xml><?xml version="1.0" encoding="utf-8"?>
<sst xmlns="http://schemas.openxmlformats.org/spreadsheetml/2006/main" count="63" uniqueCount="63">
  <si>
    <t>Кількість працівників</t>
  </si>
  <si>
    <t>2. Кількість номерів</t>
  </si>
  <si>
    <t>4=(2*3)*12. Сума абонплати на рік</t>
  </si>
  <si>
    <t>Разом по головному розпоряднику</t>
  </si>
  <si>
    <t>1. Кількість працівників</t>
  </si>
  <si>
    <t xml:space="preserve">18=4+7+10+11+12+15+16+17. Разом видатки на зв`язок </t>
  </si>
  <si>
    <t>грн</t>
  </si>
  <si>
    <t>3. Абонплата за один номер на місяць</t>
  </si>
  <si>
    <t>Разом по установі</t>
  </si>
  <si>
    <t>Разом по КТПКВКМБ</t>
  </si>
  <si>
    <t xml:space="preserve"> КТПКВКМБ, назва установи</t>
  </si>
  <si>
    <t>(назва головного розпорядника)</t>
  </si>
  <si>
    <t xml:space="preserve">Прогноз на </t>
  </si>
  <si>
    <t>2023 рік</t>
  </si>
  <si>
    <t>2020 рік (касові видатки)</t>
  </si>
  <si>
    <t>2021 рік затверджено з урахуванням змін (без врахування кредиторської заборгованості станом на 01.01.2021)</t>
  </si>
  <si>
    <t>Проєкт на 2022 рік</t>
  </si>
  <si>
    <t>2024 рік</t>
  </si>
  <si>
    <t>Додаток 107 
до Інструкції з підготовки бюджетних запитів до проєкту обласного 
бюджету Луганської області на 2022 рік та пропозицій до прогнозу 
обласного бюджету на 2023-2024 роки</t>
  </si>
  <si>
    <t>(пункт 3.4 розділу ІІI)</t>
  </si>
  <si>
    <t>5. Кількість номерів послуги 800</t>
  </si>
  <si>
    <t>6. Абонплата за один номер на місяць послуги 800</t>
  </si>
  <si>
    <t>7=(5*6)*12 Сума абонплати на рік послуги 800</t>
  </si>
  <si>
    <t>8.Кількість розмов Контент- послуги 800 за місяць з мобільного номеру</t>
  </si>
  <si>
    <t>9.Кількість хвилин однієї розмови</t>
  </si>
  <si>
    <r>
      <t xml:space="preserve">10. Вартість за 1 з'єднання з мобільного номеру </t>
    </r>
    <r>
      <rPr>
        <b/>
        <sz val="9"/>
        <rFont val="Arial Cyr"/>
        <family val="0"/>
      </rPr>
      <t>*</t>
    </r>
  </si>
  <si>
    <t>11.Плата за  послуги на місяць з мобільного номеру</t>
  </si>
  <si>
    <t>12.Кількість розмов Контент- послуги 800 за місяць з міського номеру</t>
  </si>
  <si>
    <t>13.Кількість хвилин однієї розмови</t>
  </si>
  <si>
    <r>
      <t xml:space="preserve">14. Вартість за 1хвилину з міського номеру  </t>
    </r>
    <r>
      <rPr>
        <b/>
        <sz val="9"/>
        <rFont val="Arial Cyr"/>
        <family val="0"/>
      </rPr>
      <t>**</t>
    </r>
  </si>
  <si>
    <t>15.Плата за  послуги на місяць з міського номеру</t>
  </si>
  <si>
    <t>16 =(8*10)+ (12*14)*12 Контент- послуги 800  на рік</t>
  </si>
  <si>
    <t>17.Кількість номерів послуги 0-892</t>
  </si>
  <si>
    <t>18.Плата за  пакет бізнес-абонента на місяць</t>
  </si>
  <si>
    <t>19.Кількість місяців</t>
  </si>
  <si>
    <t>20=(18*19)*12. Сума абонплати на рік послуги 892</t>
  </si>
  <si>
    <r>
      <t xml:space="preserve">21.Плата за додаткові послуги АТС  на місяць </t>
    </r>
    <r>
      <rPr>
        <b/>
        <sz val="9"/>
        <rFont val="Arial Cyr"/>
        <family val="0"/>
      </rPr>
      <t>***</t>
    </r>
  </si>
  <si>
    <t>22=21*12 Плата за додаткові послуги АТС  на рік</t>
  </si>
  <si>
    <t>23. Кількість хвилин міського зв`язку</t>
  </si>
  <si>
    <t>24. Вартість за 1 хв.</t>
  </si>
  <si>
    <t>25=23*24 Видатки на щохвилинну оплату міського зв`язку</t>
  </si>
  <si>
    <t>26. Кількість хвилин міжміського зв`язку</t>
  </si>
  <si>
    <t>27. Вартість за 1 хв.</t>
  </si>
  <si>
    <t>28=26*27. Видатки на щохвилинну оплату міжміського зв`язку</t>
  </si>
  <si>
    <t>29.Кількість місяців</t>
  </si>
  <si>
    <t>30.Плата за  послуги на місяць</t>
  </si>
  <si>
    <t>31.Інтернет</t>
  </si>
  <si>
    <t>32. Мобільний зв`язок</t>
  </si>
  <si>
    <t>33. Кількість радіоточок</t>
  </si>
  <si>
    <t>34. Вартість за 1 радіоточку в місяць</t>
  </si>
  <si>
    <t>35=33*34. Видатки на радіоточку на рік</t>
  </si>
  <si>
    <t>37. Поштові видатки</t>
  </si>
  <si>
    <t>38. Інші</t>
  </si>
  <si>
    <t>0241213 державна установа "Луганський обласний контактний центр"</t>
  </si>
  <si>
    <r>
      <t xml:space="preserve">Бюджетний запит по КЕКВ 2240 "Оплата послуг (крім комунальних)" (код 1138 "Послуги зв`язку") на 2022 рік по Луганській облдержадміністрації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>(назва головного розпорядника)</t>
    </r>
  </si>
  <si>
    <t>Голова Луганської облдержадміністрації</t>
  </si>
  <si>
    <t xml:space="preserve">           Сергій ГАЙДАЙ</t>
  </si>
  <si>
    <t xml:space="preserve">  </t>
  </si>
  <si>
    <t>Заступник начальника управління -</t>
  </si>
  <si>
    <t xml:space="preserve">начальник відділу фінансового забезпечення </t>
  </si>
  <si>
    <t>управління фінансово-господарського забезпечення</t>
  </si>
  <si>
    <t>апарату Луганської облдержадміністрації</t>
  </si>
  <si>
    <t xml:space="preserve">           Ольга ЛЄМЄШ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</si>
</sst>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.00&quot;₴&quot;_-;\-* #,##0.00&quot;₴&quot;_-;_-* &quot;-&quot;??&quot;₴&quot;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b/>
      <sz val="9"/>
      <name val="Arial"/>
      <family val="2"/>
    </font>
    <font>
      <b/>
      <sz val="8"/>
      <name val="Arial Cyr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12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3" fillId="0" borderId="11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right" wrapText="1"/>
    </xf>
    <xf numFmtId="0" fontId="4" fillId="0" borderId="10" xfId="0" applyFont="1" applyBorder="1" applyAlignment="1">
      <alignment horizontal="right"/>
    </xf>
    <xf numFmtId="0" fontId="1" fillId="0" borderId="15" xfId="0" applyFont="1" applyFill="1" applyBorder="1" applyAlignment="1">
      <alignment horizontal="right" wrapText="1"/>
    </xf>
    <xf numFmtId="0" fontId="4" fillId="0" borderId="11" xfId="0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0" fontId="7" fillId="0" borderId="15" xfId="0" applyFont="1" applyFill="1" applyBorder="1" applyAlignment="1">
      <alignment horizontal="right" wrapText="1"/>
    </xf>
    <xf numFmtId="2" fontId="4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1" fontId="4" fillId="0" borderId="11" xfId="0" applyNumberFormat="1" applyFont="1" applyBorder="1" applyAlignment="1">
      <alignment wrapText="1"/>
    </xf>
    <xf numFmtId="0" fontId="7" fillId="0" borderId="16" xfId="0" applyFont="1" applyFill="1" applyBorder="1" applyAlignment="1">
      <alignment horizontal="right" wrapText="1"/>
    </xf>
    <xf numFmtId="1" fontId="4" fillId="0" borderId="18" xfId="0" applyNumberFormat="1" applyFont="1" applyBorder="1" applyAlignment="1">
      <alignment/>
    </xf>
    <xf numFmtId="0" fontId="1" fillId="0" borderId="19" xfId="0" applyFont="1" applyBorder="1" applyAlignment="1">
      <alignment horizontal="right"/>
    </xf>
    <xf numFmtId="1" fontId="3" fillId="0" borderId="12" xfId="0" applyNumberFormat="1" applyFont="1" applyBorder="1" applyAlignment="1">
      <alignment/>
    </xf>
    <xf numFmtId="0" fontId="1" fillId="0" borderId="20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1" fontId="4" fillId="0" borderId="21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0" fontId="4" fillId="0" borderId="15" xfId="0" applyFont="1" applyBorder="1" applyAlignment="1">
      <alignment horizontal="right"/>
    </xf>
    <xf numFmtId="0" fontId="1" fillId="0" borderId="0" xfId="0" applyFont="1" applyAlignment="1">
      <alignment horizontal="left" wrapText="1" indent="14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indent="14"/>
    </xf>
    <xf numFmtId="0" fontId="4" fillId="0" borderId="22" xfId="0" applyFont="1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1" fillId="0" borderId="0" xfId="0" applyFont="1" applyAlignment="1">
      <alignment horizontal="left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6" fillId="0" borderId="0" xfId="0" applyFont="1" applyFill="1" applyAlignment="1" applyProtection="1">
      <alignment/>
      <protection locked="0"/>
    </xf>
    <xf numFmtId="0" fontId="27" fillId="0" borderId="0" xfId="0" applyFont="1" applyAlignment="1">
      <alignment/>
    </xf>
    <xf numFmtId="0" fontId="28" fillId="0" borderId="0" xfId="0" applyFont="1" applyFill="1" applyAlignment="1" applyProtection="1">
      <alignment/>
      <protection locked="0"/>
    </xf>
    <xf numFmtId="0" fontId="8" fillId="0" borderId="0" xfId="0" applyFont="1" applyAlignment="1">
      <alignment/>
    </xf>
    <xf numFmtId="0" fontId="26" fillId="0" borderId="0" xfId="0" applyFont="1" applyFill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6"/>
  <sheetViews>
    <sheetView tabSelected="1" view="pageBreakPreview" zoomScale="60" zoomScaleNormal="85" zoomScalePageLayoutView="0" workbookViewId="0" topLeftCell="A1">
      <pane xSplit="2" ySplit="8" topLeftCell="C4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65" sqref="H65"/>
    </sheetView>
  </sheetViews>
  <sheetFormatPr defaultColWidth="9.00390625" defaultRowHeight="12.75"/>
  <cols>
    <col min="1" max="1" width="20.00390625" style="0" customWidth="1"/>
    <col min="2" max="2" width="39.625" style="0" customWidth="1"/>
    <col min="3" max="3" width="12.375" style="0" customWidth="1"/>
    <col min="4" max="4" width="13.875" style="0" customWidth="1"/>
    <col min="5" max="5" width="40.125" style="0" customWidth="1"/>
    <col min="6" max="7" width="12.75390625" style="0" customWidth="1"/>
    <col min="8" max="8" width="11.75390625" style="0" customWidth="1"/>
    <col min="9" max="9" width="8.375" style="0" customWidth="1"/>
  </cols>
  <sheetData>
    <row r="1" spans="5:10" ht="45.75" customHeight="1">
      <c r="E1" s="45" t="s">
        <v>18</v>
      </c>
      <c r="F1" s="45"/>
      <c r="G1" s="45"/>
      <c r="H1" s="45"/>
      <c r="I1" s="3"/>
      <c r="J1" s="3"/>
    </row>
    <row r="2" spans="5:10" ht="11.25" customHeight="1">
      <c r="E2" s="52" t="s">
        <v>19</v>
      </c>
      <c r="F2" s="52"/>
      <c r="G2" s="52"/>
      <c r="H2" s="52"/>
      <c r="I2" s="2"/>
      <c r="J2" s="2"/>
    </row>
    <row r="3" spans="5:10" ht="9.75" customHeight="1">
      <c r="E3" s="16"/>
      <c r="F3" s="16"/>
      <c r="G3" s="2"/>
      <c r="H3" s="2"/>
      <c r="I3" s="2"/>
      <c r="J3" s="2"/>
    </row>
    <row r="4" spans="1:8" ht="44.25" customHeight="1">
      <c r="A4" s="51" t="s">
        <v>54</v>
      </c>
      <c r="B4" s="51"/>
      <c r="C4" s="51"/>
      <c r="D4" s="51"/>
      <c r="E4" s="51"/>
      <c r="F4" s="51"/>
      <c r="G4" s="51"/>
      <c r="H4" s="51"/>
    </row>
    <row r="5" spans="1:8" ht="12" customHeight="1">
      <c r="A5" s="17"/>
      <c r="B5" s="17"/>
      <c r="C5" s="56" t="s">
        <v>11</v>
      </c>
      <c r="D5" s="56"/>
      <c r="E5" s="56"/>
      <c r="F5" s="56"/>
      <c r="G5" s="56"/>
      <c r="H5" s="56"/>
    </row>
    <row r="6" ht="12.75">
      <c r="H6" s="2" t="s">
        <v>6</v>
      </c>
    </row>
    <row r="7" spans="1:8" ht="27.75" customHeight="1">
      <c r="A7" s="48" t="s">
        <v>10</v>
      </c>
      <c r="B7" s="46"/>
      <c r="C7" s="48" t="s">
        <v>0</v>
      </c>
      <c r="D7" s="50" t="s">
        <v>14</v>
      </c>
      <c r="E7" s="50" t="s">
        <v>15</v>
      </c>
      <c r="F7" s="50" t="s">
        <v>16</v>
      </c>
      <c r="G7" s="57" t="s">
        <v>12</v>
      </c>
      <c r="H7" s="58"/>
    </row>
    <row r="8" spans="1:8" s="1" customFormat="1" ht="16.5" customHeight="1">
      <c r="A8" s="59"/>
      <c r="B8" s="47"/>
      <c r="C8" s="49"/>
      <c r="D8" s="50"/>
      <c r="E8" s="50"/>
      <c r="F8" s="50"/>
      <c r="G8" s="18" t="s">
        <v>13</v>
      </c>
      <c r="H8" s="18" t="s">
        <v>17</v>
      </c>
    </row>
    <row r="9" spans="1:8" ht="12.75">
      <c r="A9" s="53" t="s">
        <v>53</v>
      </c>
      <c r="B9" s="4" t="s">
        <v>4</v>
      </c>
      <c r="C9" s="26">
        <v>17</v>
      </c>
      <c r="D9" s="27">
        <v>17</v>
      </c>
      <c r="E9" s="27">
        <v>17</v>
      </c>
      <c r="F9" s="41">
        <v>17</v>
      </c>
      <c r="G9" s="20"/>
      <c r="H9" s="20"/>
    </row>
    <row r="10" spans="1:8" ht="12.75">
      <c r="A10" s="54"/>
      <c r="B10" s="6" t="s">
        <v>1</v>
      </c>
      <c r="C10" s="28">
        <v>1</v>
      </c>
      <c r="D10" s="29">
        <v>2</v>
      </c>
      <c r="E10" s="29">
        <v>2</v>
      </c>
      <c r="F10" s="34">
        <v>1</v>
      </c>
      <c r="G10" s="19"/>
      <c r="H10" s="19"/>
    </row>
    <row r="11" spans="1:8" ht="12.75">
      <c r="A11" s="54"/>
      <c r="B11" s="6" t="s">
        <v>7</v>
      </c>
      <c r="C11" s="28"/>
      <c r="D11" s="30">
        <v>154.99</v>
      </c>
      <c r="E11" s="30">
        <v>154.99</v>
      </c>
      <c r="F11" s="30">
        <f>154.99*1.062</f>
        <v>164.59938000000002</v>
      </c>
      <c r="G11" s="19"/>
      <c r="H11" s="19"/>
    </row>
    <row r="12" spans="1:8" ht="15.75" customHeight="1">
      <c r="A12" s="54"/>
      <c r="B12" s="8" t="s">
        <v>2</v>
      </c>
      <c r="C12" s="31"/>
      <c r="D12" s="30">
        <f>D10*D11*12</f>
        <v>3719.76</v>
      </c>
      <c r="E12" s="42">
        <f>E10*E11*12</f>
        <v>3719.76</v>
      </c>
      <c r="F12" s="42">
        <f>F10*F11*12+5</f>
        <v>1980.1925600000004</v>
      </c>
      <c r="G12" s="19"/>
      <c r="H12" s="19"/>
    </row>
    <row r="13" spans="1:8" ht="12.75">
      <c r="A13" s="54"/>
      <c r="B13" s="6" t="s">
        <v>20</v>
      </c>
      <c r="C13" s="31"/>
      <c r="D13" s="29">
        <v>1</v>
      </c>
      <c r="E13" s="29">
        <v>1</v>
      </c>
      <c r="F13" s="29">
        <v>1</v>
      </c>
      <c r="G13" s="19"/>
      <c r="H13" s="19"/>
    </row>
    <row r="14" spans="1:8" ht="24">
      <c r="A14" s="54"/>
      <c r="B14" s="6" t="s">
        <v>21</v>
      </c>
      <c r="C14" s="31"/>
      <c r="D14" s="30">
        <v>120</v>
      </c>
      <c r="E14" s="43">
        <v>120</v>
      </c>
      <c r="F14" s="30">
        <f>120*1.062</f>
        <v>127.44000000000001</v>
      </c>
      <c r="G14" s="19"/>
      <c r="H14" s="19"/>
    </row>
    <row r="15" spans="1:8" ht="27.75" customHeight="1">
      <c r="A15" s="54"/>
      <c r="B15" s="8" t="s">
        <v>22</v>
      </c>
      <c r="C15" s="31"/>
      <c r="D15" s="30">
        <f>D13*D14*12</f>
        <v>1440</v>
      </c>
      <c r="E15" s="30">
        <f>E13*E14*12</f>
        <v>1440</v>
      </c>
      <c r="F15" s="30">
        <f>F13*F14*12-5</f>
        <v>1524.2800000000002</v>
      </c>
      <c r="G15" s="19"/>
      <c r="H15" s="19"/>
    </row>
    <row r="16" spans="1:8" ht="24">
      <c r="A16" s="54"/>
      <c r="B16" s="7" t="s">
        <v>23</v>
      </c>
      <c r="C16" s="31"/>
      <c r="D16" s="29">
        <v>662</v>
      </c>
      <c r="E16" s="29">
        <v>540</v>
      </c>
      <c r="F16" s="29">
        <v>540</v>
      </c>
      <c r="G16" s="19"/>
      <c r="H16" s="19"/>
    </row>
    <row r="17" spans="1:8" ht="15" customHeight="1">
      <c r="A17" s="54"/>
      <c r="B17" s="6" t="s">
        <v>24</v>
      </c>
      <c r="C17" s="31"/>
      <c r="D17" s="29">
        <v>8</v>
      </c>
      <c r="E17" s="29">
        <v>1</v>
      </c>
      <c r="F17" s="29">
        <v>1</v>
      </c>
      <c r="G17" s="19"/>
      <c r="H17" s="19"/>
    </row>
    <row r="18" spans="1:8" ht="30.75" customHeight="1">
      <c r="A18" s="54"/>
      <c r="B18" s="6" t="s">
        <v>25</v>
      </c>
      <c r="C18" s="31"/>
      <c r="D18" s="32">
        <v>1.91</v>
      </c>
      <c r="E18" s="32">
        <v>1.8</v>
      </c>
      <c r="F18" s="30">
        <f>1.809*1.062</f>
        <v>1.9211580000000001</v>
      </c>
      <c r="G18" s="19"/>
      <c r="H18" s="19"/>
    </row>
    <row r="19" spans="1:8" ht="15" customHeight="1">
      <c r="A19" s="54"/>
      <c r="B19" s="6" t="s">
        <v>26</v>
      </c>
      <c r="C19" s="31"/>
      <c r="D19" s="30">
        <f>D16*D18</f>
        <v>1264.4199999999998</v>
      </c>
      <c r="E19" s="30">
        <f>E16*E17*E18</f>
        <v>972</v>
      </c>
      <c r="F19" s="30">
        <f>F16*F17*F18+43</f>
        <v>1080.42532</v>
      </c>
      <c r="G19" s="19"/>
      <c r="H19" s="19"/>
    </row>
    <row r="20" spans="1:8" ht="18" customHeight="1">
      <c r="A20" s="54"/>
      <c r="B20" s="7" t="s">
        <v>27</v>
      </c>
      <c r="C20" s="31"/>
      <c r="D20" s="29">
        <v>10</v>
      </c>
      <c r="E20" s="29">
        <v>60</v>
      </c>
      <c r="F20" s="29">
        <v>60</v>
      </c>
      <c r="G20" s="19"/>
      <c r="H20" s="19"/>
    </row>
    <row r="21" spans="1:8" ht="12.75">
      <c r="A21" s="54"/>
      <c r="B21" s="6" t="s">
        <v>28</v>
      </c>
      <c r="C21" s="31"/>
      <c r="D21" s="29">
        <v>10</v>
      </c>
      <c r="E21" s="29">
        <v>1</v>
      </c>
      <c r="F21" s="29">
        <v>1</v>
      </c>
      <c r="G21" s="19"/>
      <c r="H21" s="19"/>
    </row>
    <row r="22" spans="1:8" ht="12.75">
      <c r="A22" s="54"/>
      <c r="B22" s="6" t="s">
        <v>29</v>
      </c>
      <c r="C22" s="31"/>
      <c r="D22" s="32">
        <f>0.72*1.06</f>
        <v>0.7632</v>
      </c>
      <c r="E22" s="32">
        <v>0.72</v>
      </c>
      <c r="F22" s="30">
        <f>0.72*1.062</f>
        <v>0.76464</v>
      </c>
      <c r="G22" s="19"/>
      <c r="H22" s="19"/>
    </row>
    <row r="23" spans="1:8" ht="19.5" customHeight="1">
      <c r="A23" s="54"/>
      <c r="B23" s="6" t="s">
        <v>30</v>
      </c>
      <c r="C23" s="31"/>
      <c r="D23" s="30">
        <v>7</v>
      </c>
      <c r="E23" s="30">
        <f>E20*E21*E22</f>
        <v>43.199999999999996</v>
      </c>
      <c r="F23" s="30">
        <f>F20*F21*F22</f>
        <v>45.8784</v>
      </c>
      <c r="G23" s="19"/>
      <c r="H23" s="19"/>
    </row>
    <row r="24" spans="1:8" ht="16.5" customHeight="1">
      <c r="A24" s="54"/>
      <c r="B24" s="8" t="s">
        <v>31</v>
      </c>
      <c r="C24" s="31"/>
      <c r="D24" s="30">
        <f>(D19+D23)*12</f>
        <v>15257.039999999997</v>
      </c>
      <c r="E24" s="30">
        <f>(E19+E23)*12</f>
        <v>12182.400000000001</v>
      </c>
      <c r="F24" s="30">
        <f>(F19+F23)*12-4</f>
        <v>13511.644640000002</v>
      </c>
      <c r="G24" s="19"/>
      <c r="H24" s="19"/>
    </row>
    <row r="25" spans="1:8" ht="16.5" customHeight="1">
      <c r="A25" s="54"/>
      <c r="B25" s="6" t="s">
        <v>32</v>
      </c>
      <c r="C25" s="31"/>
      <c r="D25" s="29">
        <v>1</v>
      </c>
      <c r="E25" s="29">
        <v>1</v>
      </c>
      <c r="F25" s="29">
        <v>1</v>
      </c>
      <c r="G25" s="19"/>
      <c r="H25" s="19"/>
    </row>
    <row r="26" spans="1:8" ht="16.5" customHeight="1">
      <c r="A26" s="54"/>
      <c r="B26" s="6" t="s">
        <v>33</v>
      </c>
      <c r="C26" s="31"/>
      <c r="D26" s="33">
        <v>240.8</v>
      </c>
      <c r="E26" s="33">
        <v>300</v>
      </c>
      <c r="F26" s="33">
        <f>300*1.062</f>
        <v>318.6</v>
      </c>
      <c r="G26" s="19"/>
      <c r="H26" s="19"/>
    </row>
    <row r="27" spans="1:8" ht="16.5" customHeight="1">
      <c r="A27" s="54"/>
      <c r="B27" s="6" t="s">
        <v>34</v>
      </c>
      <c r="C27" s="31"/>
      <c r="D27" s="29">
        <v>12</v>
      </c>
      <c r="E27" s="29">
        <v>12</v>
      </c>
      <c r="F27" s="29">
        <v>12</v>
      </c>
      <c r="G27" s="19"/>
      <c r="H27" s="19"/>
    </row>
    <row r="28" spans="1:8" ht="16.5" customHeight="1">
      <c r="A28" s="54"/>
      <c r="B28" s="8" t="s">
        <v>35</v>
      </c>
      <c r="C28" s="31"/>
      <c r="D28" s="5">
        <f>D26*D27</f>
        <v>2889.6000000000004</v>
      </c>
      <c r="E28" s="5">
        <f>E26*E27</f>
        <v>3600</v>
      </c>
      <c r="F28" s="5">
        <f>F26*F27</f>
        <v>3823.2000000000003</v>
      </c>
      <c r="G28" s="19"/>
      <c r="H28" s="19"/>
    </row>
    <row r="29" spans="1:8" ht="16.5" customHeight="1">
      <c r="A29" s="54"/>
      <c r="B29" s="6" t="s">
        <v>36</v>
      </c>
      <c r="C29" s="31"/>
      <c r="D29" s="32">
        <v>4.72</v>
      </c>
      <c r="E29" s="32">
        <v>4.84</v>
      </c>
      <c r="F29" s="32">
        <f>E29*1.062</f>
        <v>5.14008</v>
      </c>
      <c r="G29" s="19"/>
      <c r="H29" s="19"/>
    </row>
    <row r="30" spans="1:8" ht="16.5" customHeight="1">
      <c r="A30" s="54"/>
      <c r="B30" s="21" t="s">
        <v>37</v>
      </c>
      <c r="C30" s="31"/>
      <c r="D30" s="30">
        <f>D29*12</f>
        <v>56.64</v>
      </c>
      <c r="E30" s="30">
        <f>E29*12</f>
        <v>58.08</v>
      </c>
      <c r="F30" s="30">
        <f>F29*12</f>
        <v>61.68096</v>
      </c>
      <c r="G30" s="19"/>
      <c r="H30" s="19"/>
    </row>
    <row r="31" spans="1:8" ht="16.5" customHeight="1">
      <c r="A31" s="54"/>
      <c r="B31" s="22" t="s">
        <v>38</v>
      </c>
      <c r="C31" s="28"/>
      <c r="D31" s="34"/>
      <c r="E31" s="34"/>
      <c r="F31" s="34"/>
      <c r="G31" s="19"/>
      <c r="H31" s="19"/>
    </row>
    <row r="32" spans="1:8" ht="16.5" customHeight="1">
      <c r="A32" s="54"/>
      <c r="B32" s="22" t="s">
        <v>39</v>
      </c>
      <c r="C32" s="28"/>
      <c r="D32" s="34"/>
      <c r="E32" s="34"/>
      <c r="F32" s="34"/>
      <c r="G32" s="19"/>
      <c r="H32" s="19"/>
    </row>
    <row r="33" spans="1:8" ht="16.5" customHeight="1">
      <c r="A33" s="54"/>
      <c r="B33" s="23" t="s">
        <v>40</v>
      </c>
      <c r="C33" s="31"/>
      <c r="D33" s="34"/>
      <c r="E33" s="34"/>
      <c r="F33" s="34"/>
      <c r="G33" s="19"/>
      <c r="H33" s="19"/>
    </row>
    <row r="34" spans="1:8" ht="16.5" customHeight="1">
      <c r="A34" s="54"/>
      <c r="B34" s="22" t="s">
        <v>41</v>
      </c>
      <c r="C34" s="28"/>
      <c r="D34" s="29">
        <v>59</v>
      </c>
      <c r="E34" s="29">
        <v>80</v>
      </c>
      <c r="F34" s="29">
        <v>80</v>
      </c>
      <c r="G34" s="19"/>
      <c r="H34" s="19"/>
    </row>
    <row r="35" spans="1:8" ht="16.5" customHeight="1">
      <c r="A35" s="54"/>
      <c r="B35" s="22" t="s">
        <v>42</v>
      </c>
      <c r="C35" s="28"/>
      <c r="D35" s="32">
        <f>0.9*1.06</f>
        <v>0.9540000000000001</v>
      </c>
      <c r="E35" s="32">
        <v>0.9</v>
      </c>
      <c r="F35" s="32">
        <f>0.9*1.062</f>
        <v>0.9558000000000001</v>
      </c>
      <c r="G35" s="19"/>
      <c r="H35" s="19"/>
    </row>
    <row r="36" spans="1:8" ht="16.5" customHeight="1">
      <c r="A36" s="54"/>
      <c r="B36" s="23" t="s">
        <v>43</v>
      </c>
      <c r="C36" s="31"/>
      <c r="D36" s="30">
        <f>D34*D35*12</f>
        <v>675.432</v>
      </c>
      <c r="E36" s="30">
        <f>E34*E35*12</f>
        <v>864</v>
      </c>
      <c r="F36" s="30">
        <f>F34*F35*12+4.6</f>
        <v>922.1680000000002</v>
      </c>
      <c r="G36" s="19"/>
      <c r="H36" s="19"/>
    </row>
    <row r="37" spans="1:8" ht="16.5" customHeight="1">
      <c r="A37" s="54"/>
      <c r="B37" s="6" t="s">
        <v>44</v>
      </c>
      <c r="C37" s="31"/>
      <c r="D37" s="35">
        <v>12</v>
      </c>
      <c r="E37" s="44">
        <v>12</v>
      </c>
      <c r="F37" s="44">
        <v>12</v>
      </c>
      <c r="G37" s="19"/>
      <c r="H37" s="19"/>
    </row>
    <row r="38" spans="1:8" ht="16.5" customHeight="1">
      <c r="A38" s="54"/>
      <c r="B38" s="6" t="s">
        <v>45</v>
      </c>
      <c r="C38" s="31"/>
      <c r="D38" s="30">
        <v>300</v>
      </c>
      <c r="E38" s="44">
        <v>400</v>
      </c>
      <c r="F38" s="44">
        <v>400</v>
      </c>
      <c r="G38" s="19"/>
      <c r="H38" s="19"/>
    </row>
    <row r="39" spans="1:8" ht="16.5" customHeight="1">
      <c r="A39" s="54"/>
      <c r="B39" s="21" t="s">
        <v>46</v>
      </c>
      <c r="C39" s="31"/>
      <c r="D39" s="5">
        <f>D37*D38</f>
        <v>3600</v>
      </c>
      <c r="E39" s="44">
        <v>4800</v>
      </c>
      <c r="F39" s="44">
        <v>4800</v>
      </c>
      <c r="G39" s="19"/>
      <c r="H39" s="19"/>
    </row>
    <row r="40" spans="1:8" ht="16.5" customHeight="1">
      <c r="A40" s="54"/>
      <c r="B40" s="23" t="s">
        <v>47</v>
      </c>
      <c r="C40" s="31"/>
      <c r="D40" s="34"/>
      <c r="E40" s="34"/>
      <c r="F40" s="34"/>
      <c r="G40" s="19"/>
      <c r="H40" s="19"/>
    </row>
    <row r="41" spans="1:8" ht="16.5" customHeight="1">
      <c r="A41" s="54"/>
      <c r="B41" s="24" t="s">
        <v>48</v>
      </c>
      <c r="C41" s="28"/>
      <c r="D41" s="34"/>
      <c r="E41" s="34"/>
      <c r="F41" s="34"/>
      <c r="G41" s="19"/>
      <c r="H41" s="19"/>
    </row>
    <row r="42" spans="1:8" ht="16.5" customHeight="1">
      <c r="A42" s="54"/>
      <c r="B42" s="24" t="s">
        <v>49</v>
      </c>
      <c r="C42" s="28"/>
      <c r="D42" s="34"/>
      <c r="E42" s="34"/>
      <c r="F42" s="34"/>
      <c r="G42" s="19"/>
      <c r="H42" s="19"/>
    </row>
    <row r="43" spans="1:8" ht="16.5" customHeight="1">
      <c r="A43" s="54"/>
      <c r="B43" s="23" t="s">
        <v>50</v>
      </c>
      <c r="C43" s="31"/>
      <c r="D43" s="34"/>
      <c r="E43" s="34"/>
      <c r="F43" s="34"/>
      <c r="G43" s="19"/>
      <c r="H43" s="19"/>
    </row>
    <row r="44" spans="1:8" ht="16.5" customHeight="1">
      <c r="A44" s="54"/>
      <c r="B44" s="23" t="s">
        <v>51</v>
      </c>
      <c r="C44" s="31"/>
      <c r="D44" s="34"/>
      <c r="E44" s="34"/>
      <c r="F44" s="34"/>
      <c r="G44" s="19"/>
      <c r="H44" s="19"/>
    </row>
    <row r="45" spans="1:8" ht="15" customHeight="1">
      <c r="A45" s="54"/>
      <c r="B45" s="23" t="s">
        <v>52</v>
      </c>
      <c r="C45" s="31"/>
      <c r="D45" s="34"/>
      <c r="E45" s="34"/>
      <c r="F45" s="34"/>
      <c r="G45" s="19"/>
      <c r="H45" s="19"/>
    </row>
    <row r="46" spans="1:8" ht="27.75" customHeight="1">
      <c r="A46" s="55"/>
      <c r="B46" s="25" t="s">
        <v>5</v>
      </c>
      <c r="C46" s="36"/>
      <c r="D46" s="37">
        <f>SUM(D12+D15+D24+D28+D30+D36+D39+D40+D43+D44+D45)</f>
        <v>27638.471999999994</v>
      </c>
      <c r="E46" s="37">
        <f>SUM(E12+E15+E24+E28+E30+E36+E39+E40+E43+E44+E45)</f>
        <v>26664.240000000005</v>
      </c>
      <c r="F46" s="37">
        <f>SUM(F12+F15+F24+F28+F30+F36+F39+F40+F43+F44+F45)</f>
        <v>26623.166160000008</v>
      </c>
      <c r="G46" s="39">
        <f>F46*1.053</f>
        <v>28034.19396648001</v>
      </c>
      <c r="H46" s="39">
        <f>G46*1.05</f>
        <v>29435.90366480401</v>
      </c>
    </row>
    <row r="47" spans="1:8" ht="13.5" customHeight="1">
      <c r="A47" s="14" t="s">
        <v>8</v>
      </c>
      <c r="B47" s="10"/>
      <c r="C47" s="38"/>
      <c r="D47" s="39">
        <f>D46</f>
        <v>27638.471999999994</v>
      </c>
      <c r="E47" s="39">
        <f>E46</f>
        <v>26664.240000000005</v>
      </c>
      <c r="F47" s="39">
        <f>F46</f>
        <v>26623.166160000008</v>
      </c>
      <c r="G47" s="39">
        <f>F47*1.053</f>
        <v>28034.19396648001</v>
      </c>
      <c r="H47" s="39">
        <f>G47*1.05</f>
        <v>29435.90366480401</v>
      </c>
    </row>
    <row r="48" spans="1:8" ht="17.25" customHeight="1">
      <c r="A48" s="15" t="s">
        <v>9</v>
      </c>
      <c r="B48" s="11"/>
      <c r="C48" s="40"/>
      <c r="D48" s="39">
        <f aca="true" t="shared" si="0" ref="D48:F49">SUM(D47)</f>
        <v>27638.471999999994</v>
      </c>
      <c r="E48" s="39">
        <f t="shared" si="0"/>
        <v>26664.240000000005</v>
      </c>
      <c r="F48" s="39">
        <f t="shared" si="0"/>
        <v>26623.166160000008</v>
      </c>
      <c r="G48" s="39">
        <f>F48*1.053</f>
        <v>28034.19396648001</v>
      </c>
      <c r="H48" s="39">
        <f>G48*1.05</f>
        <v>29435.90366480401</v>
      </c>
    </row>
    <row r="49" spans="1:8" ht="24">
      <c r="A49" s="9" t="s">
        <v>3</v>
      </c>
      <c r="B49" s="10"/>
      <c r="C49" s="38"/>
      <c r="D49" s="39">
        <f t="shared" si="0"/>
        <v>27638.471999999994</v>
      </c>
      <c r="E49" s="39">
        <f t="shared" si="0"/>
        <v>26664.240000000005</v>
      </c>
      <c r="F49" s="39">
        <f t="shared" si="0"/>
        <v>26623.166160000008</v>
      </c>
      <c r="G49" s="39">
        <f>F49*1.053</f>
        <v>28034.19396648001</v>
      </c>
      <c r="H49" s="39">
        <f>G49*1.05</f>
        <v>29435.90366480401</v>
      </c>
    </row>
    <row r="50" spans="1:4" ht="45.75" customHeight="1">
      <c r="A50" s="12"/>
      <c r="B50" s="13"/>
      <c r="C50" s="12"/>
      <c r="D50" s="12"/>
    </row>
    <row r="51" spans="1:35" s="61" customFormat="1" ht="15.75">
      <c r="A51" s="60" t="s">
        <v>55</v>
      </c>
      <c r="C51" s="60"/>
      <c r="D51" s="60"/>
      <c r="E51" s="62" t="s">
        <v>56</v>
      </c>
      <c r="F51" s="60"/>
      <c r="G51" s="60"/>
      <c r="H51" s="63"/>
      <c r="I51" s="63"/>
      <c r="J51" s="60"/>
      <c r="K51" s="60"/>
      <c r="M51" s="60"/>
      <c r="N51" s="60"/>
      <c r="P51" s="60"/>
      <c r="Q51" s="60"/>
      <c r="R51" s="60"/>
      <c r="S51" s="63" t="s">
        <v>57</v>
      </c>
      <c r="AA51" s="62"/>
      <c r="AB51" s="62"/>
      <c r="AE51" s="62"/>
      <c r="AF51" s="62"/>
      <c r="AG51" s="62"/>
      <c r="AH51" s="62"/>
      <c r="AI51" s="62"/>
    </row>
    <row r="52" spans="2:35" s="61" customFormat="1" ht="15.75">
      <c r="B52" s="60"/>
      <c r="C52" s="60"/>
      <c r="D52" s="60"/>
      <c r="E52" s="60"/>
      <c r="F52" s="60"/>
      <c r="G52" s="60"/>
      <c r="J52" s="64"/>
      <c r="K52" s="64"/>
      <c r="L52" s="64"/>
      <c r="M52" s="60"/>
      <c r="N52" s="60"/>
      <c r="O52" s="60"/>
      <c r="P52" s="60"/>
      <c r="Q52" s="60"/>
      <c r="R52" s="60"/>
      <c r="T52" s="62"/>
      <c r="U52" s="62"/>
      <c r="V52" s="62"/>
      <c r="AB52" s="62"/>
      <c r="AE52" s="62"/>
      <c r="AF52" s="62"/>
      <c r="AG52" s="62"/>
      <c r="AH52" s="62"/>
      <c r="AI52" s="62"/>
    </row>
    <row r="53" spans="1:35" s="61" customFormat="1" ht="15.75">
      <c r="A53" s="64" t="s">
        <v>58</v>
      </c>
      <c r="C53" s="64"/>
      <c r="D53" s="64"/>
      <c r="E53" s="60"/>
      <c r="F53" s="60"/>
      <c r="G53" s="60"/>
      <c r="J53" s="60"/>
      <c r="K53" s="60"/>
      <c r="L53" s="60"/>
      <c r="M53" s="60"/>
      <c r="N53" s="60"/>
      <c r="O53" s="60"/>
      <c r="P53" s="60"/>
      <c r="Q53" s="60"/>
      <c r="R53" s="60"/>
      <c r="T53" s="62"/>
      <c r="U53" s="62"/>
      <c r="V53" s="62"/>
      <c r="AB53" s="62"/>
      <c r="AE53" s="62"/>
      <c r="AF53" s="62"/>
      <c r="AG53" s="62"/>
      <c r="AH53" s="62"/>
      <c r="AI53" s="62"/>
    </row>
    <row r="54" spans="1:35" s="61" customFormat="1" ht="15.75">
      <c r="A54" s="60" t="s">
        <v>59</v>
      </c>
      <c r="C54" s="60"/>
      <c r="D54" s="60"/>
      <c r="E54" s="60"/>
      <c r="F54" s="60"/>
      <c r="G54" s="60"/>
      <c r="J54" s="60"/>
      <c r="K54" s="60"/>
      <c r="L54" s="60"/>
      <c r="M54" s="60"/>
      <c r="N54" s="60"/>
      <c r="O54" s="60"/>
      <c r="P54" s="60"/>
      <c r="Q54" s="60"/>
      <c r="R54" s="60"/>
      <c r="T54" s="62"/>
      <c r="U54" s="62"/>
      <c r="V54" s="62"/>
      <c r="AB54" s="62"/>
      <c r="AE54" s="62"/>
      <c r="AF54" s="62"/>
      <c r="AG54" s="62"/>
      <c r="AH54" s="62"/>
      <c r="AI54" s="62"/>
    </row>
    <row r="55" spans="1:35" s="61" customFormat="1" ht="15.75">
      <c r="A55" s="60" t="s">
        <v>60</v>
      </c>
      <c r="C55" s="60"/>
      <c r="D55" s="60"/>
      <c r="E55" s="60"/>
      <c r="F55" s="60"/>
      <c r="G55" s="60"/>
      <c r="J55" s="60"/>
      <c r="K55" s="60"/>
      <c r="L55" s="60"/>
      <c r="M55" s="60"/>
      <c r="N55" s="60"/>
      <c r="O55" s="60"/>
      <c r="P55" s="60"/>
      <c r="Q55" s="60"/>
      <c r="R55" s="60"/>
      <c r="T55" s="62"/>
      <c r="U55" s="62"/>
      <c r="V55" s="62"/>
      <c r="AB55" s="62"/>
      <c r="AE55" s="62"/>
      <c r="AF55" s="62"/>
      <c r="AG55" s="62"/>
      <c r="AH55" s="62"/>
      <c r="AI55" s="62"/>
    </row>
    <row r="56" spans="1:28" s="61" customFormat="1" ht="15.75">
      <c r="A56" s="60" t="s">
        <v>61</v>
      </c>
      <c r="C56" s="60"/>
      <c r="D56" s="60"/>
      <c r="E56" s="62" t="s">
        <v>62</v>
      </c>
      <c r="F56" s="60"/>
      <c r="G56" s="60"/>
      <c r="U56" s="62"/>
      <c r="V56" s="62"/>
      <c r="AB56" s="62"/>
    </row>
  </sheetData>
  <sheetProtection/>
  <mergeCells count="12">
    <mergeCell ref="A9:A46"/>
    <mergeCell ref="C5:H5"/>
    <mergeCell ref="G7:H7"/>
    <mergeCell ref="A7:A8"/>
    <mergeCell ref="E1:H1"/>
    <mergeCell ref="B7:B8"/>
    <mergeCell ref="C7:C8"/>
    <mergeCell ref="D7:D8"/>
    <mergeCell ref="E7:E8"/>
    <mergeCell ref="F7:F8"/>
    <mergeCell ref="A4:H4"/>
    <mergeCell ref="E2:H2"/>
  </mergeCells>
  <printOptions horizontalCentered="1"/>
  <pageMargins left="0.7874015748031497" right="0.7874015748031497" top="1.1811023622047245" bottom="0.3937007874015748" header="0.66929133858267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2021-11-24T07:05:26Z</cp:lastPrinted>
  <dcterms:created xsi:type="dcterms:W3CDTF">2007-09-10T13:28:25Z</dcterms:created>
  <dcterms:modified xsi:type="dcterms:W3CDTF">2021-11-24T07:06:12Z</dcterms:modified>
  <cp:category/>
  <cp:version/>
  <cp:contentType/>
  <cp:contentStatus/>
</cp:coreProperties>
</file>