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Ткаченко\"/>
    </mc:Choice>
  </mc:AlternateContent>
  <bookViews>
    <workbookView xWindow="0" yWindow="0" windowWidth="20730" windowHeight="11760"/>
  </bookViews>
  <sheets>
    <sheet name="Перелік_2017" sheetId="4" r:id="rId1"/>
    <sheet name="Лист1" sheetId="1" r:id="rId2"/>
    <sheet name="Лист4" sheetId="6" r:id="rId3"/>
    <sheet name="Лист2" sheetId="2" r:id="rId4"/>
  </sheets>
  <definedNames>
    <definedName name="_xlnm._FilterDatabase" localSheetId="1" hidden="1">Лист1!$A$11:$J$1138</definedName>
    <definedName name="_xlnm.Print_Titles" localSheetId="1">Лист1!$7:$11</definedName>
    <definedName name="_xlnm.Print_Titles" localSheetId="0">Перелік_2017!$11:$11</definedName>
    <definedName name="_xlnm.Print_Area" localSheetId="1">Лист1!$B$5:$J$1141</definedName>
    <definedName name="_xlnm.Print_Area" localSheetId="0">Перелік_2017!$A$5:$L$480</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5" i="4" l="1"/>
  <c r="D395" i="4"/>
  <c r="C164" i="4"/>
  <c r="D164" i="4"/>
  <c r="C124" i="4"/>
  <c r="D124" i="4"/>
  <c r="J327" i="4"/>
  <c r="J311" i="4"/>
  <c r="J12" i="4"/>
  <c r="D327" i="4"/>
  <c r="E327" i="4"/>
  <c r="F327" i="4"/>
  <c r="G327" i="4"/>
  <c r="H327" i="4"/>
  <c r="I327" i="4"/>
  <c r="K327" i="4"/>
  <c r="L327" i="4"/>
  <c r="C327" i="4"/>
  <c r="D419" i="4"/>
  <c r="C419" i="4"/>
  <c r="D416" i="4"/>
  <c r="E416" i="4"/>
  <c r="F416" i="4"/>
  <c r="G416" i="4"/>
  <c r="H416" i="4"/>
  <c r="I416" i="4"/>
  <c r="J416" i="4"/>
  <c r="K416" i="4"/>
  <c r="L416" i="4"/>
  <c r="C416" i="4"/>
  <c r="D130" i="4"/>
  <c r="C130" i="4"/>
  <c r="D131" i="4"/>
  <c r="C131" i="4"/>
  <c r="D66" i="4"/>
  <c r="D55" i="4"/>
  <c r="D56" i="4"/>
  <c r="D57" i="4"/>
  <c r="D58" i="4"/>
  <c r="D59" i="4"/>
  <c r="D60" i="4"/>
  <c r="D61" i="4"/>
  <c r="D62" i="4"/>
  <c r="D63" i="4"/>
  <c r="D64" i="4"/>
  <c r="D65" i="4"/>
  <c r="D54" i="4"/>
  <c r="E54" i="4"/>
  <c r="F54" i="4"/>
  <c r="G54" i="4"/>
  <c r="H54" i="4"/>
  <c r="I54" i="4"/>
  <c r="J54" i="4"/>
  <c r="K54" i="4"/>
  <c r="L54" i="4"/>
  <c r="C66" i="4"/>
  <c r="C55" i="4"/>
  <c r="C56" i="4"/>
  <c r="C57" i="4"/>
  <c r="C58" i="4"/>
  <c r="C59" i="4"/>
  <c r="C60" i="4"/>
  <c r="C61" i="4"/>
  <c r="C62" i="4"/>
  <c r="C63" i="4"/>
  <c r="C64" i="4"/>
  <c r="C65" i="4"/>
  <c r="C54" i="4"/>
  <c r="D33" i="4"/>
  <c r="E33" i="4"/>
  <c r="F33" i="4"/>
  <c r="G33" i="4"/>
  <c r="H33" i="4"/>
  <c r="I33" i="4"/>
  <c r="J33" i="4"/>
  <c r="K33" i="4"/>
  <c r="L33" i="4"/>
  <c r="C33" i="4"/>
  <c r="D32" i="4"/>
  <c r="C32" i="4"/>
  <c r="D17" i="4"/>
  <c r="D18" i="4"/>
  <c r="D19" i="4"/>
  <c r="D20" i="4"/>
  <c r="D21" i="4"/>
  <c r="D22" i="4"/>
  <c r="D23" i="4"/>
  <c r="D24" i="4"/>
  <c r="D25" i="4"/>
  <c r="D26" i="4"/>
  <c r="D27" i="4"/>
  <c r="D28" i="4"/>
  <c r="D29" i="4"/>
  <c r="D30" i="4"/>
  <c r="D31" i="4"/>
  <c r="D16" i="4"/>
  <c r="E16" i="4"/>
  <c r="F16" i="4"/>
  <c r="G16" i="4"/>
  <c r="H16" i="4"/>
  <c r="I16" i="4"/>
  <c r="J16" i="4"/>
  <c r="K16" i="4"/>
  <c r="L16" i="4"/>
  <c r="C17" i="4"/>
  <c r="C18" i="4"/>
  <c r="C19" i="4"/>
  <c r="C20" i="4"/>
  <c r="C21" i="4"/>
  <c r="C22" i="4"/>
  <c r="C23" i="4"/>
  <c r="C24" i="4"/>
  <c r="C25" i="4"/>
  <c r="C26" i="4"/>
  <c r="C27" i="4"/>
  <c r="C28" i="4"/>
  <c r="C29" i="4"/>
  <c r="C30" i="4"/>
  <c r="C31" i="4"/>
  <c r="C16" i="4"/>
  <c r="D386" i="4"/>
  <c r="D387" i="4"/>
  <c r="D388" i="4"/>
  <c r="D389" i="4"/>
  <c r="D390" i="4"/>
  <c r="D391" i="4"/>
  <c r="D392" i="4"/>
  <c r="D393" i="4"/>
  <c r="D394" i="4"/>
  <c r="D396" i="4"/>
  <c r="D397" i="4"/>
  <c r="D398" i="4"/>
  <c r="D385" i="4"/>
  <c r="E385" i="4"/>
  <c r="F385" i="4"/>
  <c r="G385" i="4"/>
  <c r="H385" i="4"/>
  <c r="I385" i="4"/>
  <c r="J385" i="4"/>
  <c r="K385" i="4"/>
  <c r="C387" i="4"/>
  <c r="C388" i="4"/>
  <c r="C389" i="4"/>
  <c r="C390" i="4"/>
  <c r="C391" i="4"/>
  <c r="C392" i="4"/>
  <c r="C393" i="4"/>
  <c r="C394" i="4"/>
  <c r="C396" i="4"/>
  <c r="C397" i="4"/>
  <c r="C398" i="4"/>
  <c r="C386" i="4"/>
  <c r="L385" i="4"/>
  <c r="C385" i="4"/>
  <c r="D413" i="4"/>
  <c r="C413" i="4"/>
  <c r="L348" i="4"/>
  <c r="L350" i="4"/>
  <c r="L352" i="4"/>
  <c r="L356" i="4"/>
  <c r="L347" i="4"/>
  <c r="D353" i="4"/>
  <c r="D354" i="4"/>
  <c r="D355" i="4"/>
  <c r="D352" i="4"/>
  <c r="E352" i="4"/>
  <c r="F352" i="4"/>
  <c r="G352" i="4"/>
  <c r="H352" i="4"/>
  <c r="I352" i="4"/>
  <c r="J352" i="4"/>
  <c r="K352" i="4"/>
  <c r="C353" i="4"/>
  <c r="C354" i="4"/>
  <c r="C355" i="4"/>
  <c r="C352" i="4"/>
  <c r="D351" i="4"/>
  <c r="D350" i="4"/>
  <c r="E350" i="4"/>
  <c r="F350" i="4"/>
  <c r="G350" i="4"/>
  <c r="H350" i="4"/>
  <c r="I350" i="4"/>
  <c r="J350" i="4"/>
  <c r="K350" i="4"/>
  <c r="C351" i="4"/>
  <c r="C350" i="4"/>
  <c r="D349" i="4"/>
  <c r="D348" i="4"/>
  <c r="D357" i="4"/>
  <c r="D356" i="4"/>
  <c r="D347" i="4"/>
  <c r="E348" i="4"/>
  <c r="E356" i="4"/>
  <c r="E347" i="4"/>
  <c r="F348" i="4"/>
  <c r="F356" i="4"/>
  <c r="F347" i="4"/>
  <c r="G348" i="4"/>
  <c r="G356" i="4"/>
  <c r="G347" i="4"/>
  <c r="H348" i="4"/>
  <c r="H356" i="4"/>
  <c r="H347" i="4"/>
  <c r="I348" i="4"/>
  <c r="I356" i="4"/>
  <c r="I347" i="4"/>
  <c r="J348" i="4"/>
  <c r="J356" i="4"/>
  <c r="J347" i="4"/>
  <c r="K348" i="4"/>
  <c r="K356" i="4"/>
  <c r="K347" i="4"/>
  <c r="C348" i="4"/>
  <c r="C356" i="4"/>
  <c r="C347" i="4"/>
  <c r="D300" i="4"/>
  <c r="D299" i="4"/>
  <c r="D302" i="4"/>
  <c r="D303" i="4"/>
  <c r="D301" i="4"/>
  <c r="D305" i="4"/>
  <c r="D304" i="4"/>
  <c r="D307" i="4"/>
  <c r="D308" i="4"/>
  <c r="D309" i="4"/>
  <c r="D310" i="4"/>
  <c r="D306" i="4"/>
  <c r="D298" i="4"/>
  <c r="E299" i="4"/>
  <c r="E301" i="4"/>
  <c r="E304" i="4"/>
  <c r="E306" i="4"/>
  <c r="E298" i="4"/>
  <c r="F299" i="4"/>
  <c r="F301" i="4"/>
  <c r="F304" i="4"/>
  <c r="F306" i="4"/>
  <c r="F298" i="4"/>
  <c r="G299" i="4"/>
  <c r="G301" i="4"/>
  <c r="G304" i="4"/>
  <c r="G306" i="4"/>
  <c r="G298" i="4"/>
  <c r="H299" i="4"/>
  <c r="H301" i="4"/>
  <c r="H304" i="4"/>
  <c r="H306" i="4"/>
  <c r="H298" i="4"/>
  <c r="I299" i="4"/>
  <c r="I301" i="4"/>
  <c r="I304" i="4"/>
  <c r="I306" i="4"/>
  <c r="I298" i="4"/>
  <c r="J299" i="4"/>
  <c r="J301" i="4"/>
  <c r="J304" i="4"/>
  <c r="J306" i="4"/>
  <c r="J298" i="4"/>
  <c r="K299" i="4"/>
  <c r="K301" i="4"/>
  <c r="K304" i="4"/>
  <c r="K306" i="4"/>
  <c r="K298" i="4"/>
  <c r="L299" i="4"/>
  <c r="L301" i="4"/>
  <c r="L304" i="4"/>
  <c r="L306" i="4"/>
  <c r="L298" i="4"/>
  <c r="C300" i="4"/>
  <c r="C299" i="4"/>
  <c r="C303" i="4"/>
  <c r="C301" i="4"/>
  <c r="C304" i="4"/>
  <c r="C310" i="4"/>
  <c r="C306" i="4"/>
  <c r="C298" i="4"/>
  <c r="D240" i="4"/>
  <c r="C240" i="4"/>
  <c r="D105" i="4"/>
  <c r="C105" i="4"/>
  <c r="D41" i="4"/>
  <c r="C41" i="4"/>
  <c r="D42" i="4"/>
  <c r="C42" i="4"/>
  <c r="C40" i="4"/>
  <c r="D44" i="4"/>
  <c r="C44" i="4"/>
  <c r="D45" i="4"/>
  <c r="C45" i="4"/>
  <c r="D46" i="4"/>
  <c r="C46" i="4"/>
  <c r="C43" i="4"/>
  <c r="D52" i="4"/>
  <c r="C52" i="4"/>
  <c r="J53" i="4"/>
  <c r="D53" i="4"/>
  <c r="C53" i="4"/>
  <c r="C49" i="4"/>
  <c r="D15" i="4"/>
  <c r="C15" i="4"/>
  <c r="C14" i="4"/>
  <c r="D38" i="4"/>
  <c r="C38" i="4"/>
  <c r="D39" i="4"/>
  <c r="C39" i="4"/>
  <c r="C37" i="4"/>
  <c r="C47" i="4"/>
  <c r="D34" i="4"/>
  <c r="C34" i="4"/>
  <c r="C13" i="4"/>
  <c r="D197" i="4"/>
  <c r="D198" i="4"/>
  <c r="D196" i="4"/>
  <c r="D200" i="4"/>
  <c r="D201" i="4"/>
  <c r="D202" i="4"/>
  <c r="D203" i="4"/>
  <c r="D204" i="4"/>
  <c r="D205" i="4"/>
  <c r="D206" i="4"/>
  <c r="D199" i="4"/>
  <c r="D208" i="4"/>
  <c r="D207" i="4"/>
  <c r="D210" i="4"/>
  <c r="D211" i="4"/>
  <c r="D209" i="4"/>
  <c r="D195" i="4"/>
  <c r="E196" i="4"/>
  <c r="E199" i="4"/>
  <c r="E207" i="4"/>
  <c r="E209" i="4"/>
  <c r="E195" i="4"/>
  <c r="F196" i="4"/>
  <c r="F199" i="4"/>
  <c r="F207" i="4"/>
  <c r="F209" i="4"/>
  <c r="F195" i="4"/>
  <c r="G196" i="4"/>
  <c r="G199" i="4"/>
  <c r="G207" i="4"/>
  <c r="G209" i="4"/>
  <c r="G195" i="4"/>
  <c r="H196" i="4"/>
  <c r="H199" i="4"/>
  <c r="H207" i="4"/>
  <c r="H209" i="4"/>
  <c r="H195" i="4"/>
  <c r="I196" i="4"/>
  <c r="I199" i="4"/>
  <c r="I207" i="4"/>
  <c r="I209" i="4"/>
  <c r="I195" i="4"/>
  <c r="J196" i="4"/>
  <c r="J199" i="4"/>
  <c r="J207" i="4"/>
  <c r="J209" i="4"/>
  <c r="J195" i="4"/>
  <c r="K196" i="4"/>
  <c r="K199" i="4"/>
  <c r="K207" i="4"/>
  <c r="K209" i="4"/>
  <c r="K195" i="4"/>
  <c r="L196" i="4"/>
  <c r="L199" i="4"/>
  <c r="L207" i="4"/>
  <c r="L209" i="4"/>
  <c r="L195" i="4"/>
  <c r="C197" i="4"/>
  <c r="C196" i="4"/>
  <c r="C201" i="4"/>
  <c r="C204" i="4"/>
  <c r="C205" i="4"/>
  <c r="C206" i="4"/>
  <c r="C199" i="4"/>
  <c r="C207" i="4"/>
  <c r="C210" i="4"/>
  <c r="C211" i="4"/>
  <c r="C209" i="4"/>
  <c r="C195" i="4"/>
  <c r="D451" i="4"/>
  <c r="E451" i="4"/>
  <c r="F451" i="4"/>
  <c r="G451" i="4"/>
  <c r="H451" i="4"/>
  <c r="I451" i="4"/>
  <c r="J451" i="4"/>
  <c r="K451" i="4"/>
  <c r="L451" i="4"/>
  <c r="C451" i="4"/>
  <c r="D332" i="4"/>
  <c r="D333" i="4"/>
  <c r="D331" i="4"/>
  <c r="D335" i="4"/>
  <c r="D336" i="4"/>
  <c r="D334" i="4"/>
  <c r="D338" i="4"/>
  <c r="D339" i="4"/>
  <c r="D340" i="4"/>
  <c r="D341" i="4"/>
  <c r="D342" i="4"/>
  <c r="D337" i="4"/>
  <c r="D344" i="4"/>
  <c r="D343" i="4"/>
  <c r="D346" i="4"/>
  <c r="D345" i="4"/>
  <c r="D330" i="4"/>
  <c r="E331" i="4"/>
  <c r="E334" i="4"/>
  <c r="E337" i="4"/>
  <c r="E343" i="4"/>
  <c r="E345" i="4"/>
  <c r="E330" i="4"/>
  <c r="F331" i="4"/>
  <c r="F334" i="4"/>
  <c r="F337" i="4"/>
  <c r="F343" i="4"/>
  <c r="F345" i="4"/>
  <c r="F330" i="4"/>
  <c r="G331" i="4"/>
  <c r="G334" i="4"/>
  <c r="G337" i="4"/>
  <c r="G343" i="4"/>
  <c r="G345" i="4"/>
  <c r="G330" i="4"/>
  <c r="H331" i="4"/>
  <c r="H334" i="4"/>
  <c r="H337" i="4"/>
  <c r="H343" i="4"/>
  <c r="H345" i="4"/>
  <c r="H330" i="4"/>
  <c r="I331" i="4"/>
  <c r="I334" i="4"/>
  <c r="I337" i="4"/>
  <c r="I343" i="4"/>
  <c r="I345" i="4"/>
  <c r="I330" i="4"/>
  <c r="J331" i="4"/>
  <c r="J334" i="4"/>
  <c r="J337" i="4"/>
  <c r="J343" i="4"/>
  <c r="J345" i="4"/>
  <c r="J330" i="4"/>
  <c r="K331" i="4"/>
  <c r="K334" i="4"/>
  <c r="K337" i="4"/>
  <c r="K343" i="4"/>
  <c r="K345" i="4"/>
  <c r="K330" i="4"/>
  <c r="L331" i="4"/>
  <c r="L334" i="4"/>
  <c r="L337" i="4"/>
  <c r="L343" i="4"/>
  <c r="L345" i="4"/>
  <c r="L330" i="4"/>
  <c r="C332" i="4"/>
  <c r="C333" i="4"/>
  <c r="C331" i="4"/>
  <c r="C335" i="4"/>
  <c r="C336" i="4"/>
  <c r="C334" i="4"/>
  <c r="C338" i="4"/>
  <c r="C339" i="4"/>
  <c r="C340" i="4"/>
  <c r="C341" i="4"/>
  <c r="C342" i="4"/>
  <c r="C337" i="4"/>
  <c r="C344" i="4"/>
  <c r="C343" i="4"/>
  <c r="C346" i="4"/>
  <c r="C345" i="4"/>
  <c r="C330" i="4"/>
  <c r="D14" i="4"/>
  <c r="E14" i="4"/>
  <c r="F14" i="4"/>
  <c r="G14" i="4"/>
  <c r="H14" i="4"/>
  <c r="I14" i="4"/>
  <c r="J14" i="4"/>
  <c r="K14" i="4"/>
  <c r="L14" i="4"/>
  <c r="D35" i="4"/>
  <c r="D475" i="4"/>
  <c r="D477" i="4"/>
  <c r="D478" i="4"/>
  <c r="D474" i="4"/>
  <c r="E474" i="4"/>
  <c r="F474" i="4"/>
  <c r="G474" i="4"/>
  <c r="H474" i="4"/>
  <c r="I474" i="4"/>
  <c r="I458" i="4"/>
  <c r="I461" i="4"/>
  <c r="I464" i="4"/>
  <c r="I470" i="4"/>
  <c r="I457" i="4"/>
  <c r="J474" i="4"/>
  <c r="K474" i="4"/>
  <c r="L474" i="4"/>
  <c r="D465" i="4"/>
  <c r="D462" i="4"/>
  <c r="D463" i="4"/>
  <c r="D461" i="4"/>
  <c r="E461" i="4"/>
  <c r="F461" i="4"/>
  <c r="G461" i="4"/>
  <c r="G458" i="4"/>
  <c r="G464" i="4"/>
  <c r="G470" i="4"/>
  <c r="G457" i="4"/>
  <c r="H461" i="4"/>
  <c r="J461" i="4"/>
  <c r="K461" i="4"/>
  <c r="K458" i="4"/>
  <c r="K464" i="4"/>
  <c r="K470" i="4"/>
  <c r="K457" i="4"/>
  <c r="L461" i="4"/>
  <c r="D460" i="4"/>
  <c r="D459" i="4"/>
  <c r="D458" i="4"/>
  <c r="E458" i="4"/>
  <c r="E464" i="4"/>
  <c r="E470" i="4"/>
  <c r="E457" i="4"/>
  <c r="F458" i="4"/>
  <c r="F464" i="4"/>
  <c r="F470" i="4"/>
  <c r="F457" i="4"/>
  <c r="H458" i="4"/>
  <c r="H464" i="4"/>
  <c r="H470" i="4"/>
  <c r="H457" i="4"/>
  <c r="J458" i="4"/>
  <c r="J464" i="4"/>
  <c r="J470" i="4"/>
  <c r="J457" i="4"/>
  <c r="L458" i="4"/>
  <c r="L464" i="4"/>
  <c r="L470" i="4"/>
  <c r="L457" i="4"/>
  <c r="D456" i="4"/>
  <c r="D455" i="4"/>
  <c r="E455" i="4"/>
  <c r="F455" i="4"/>
  <c r="G455" i="4"/>
  <c r="H455" i="4"/>
  <c r="I455" i="4"/>
  <c r="J455" i="4"/>
  <c r="K455" i="4"/>
  <c r="L455" i="4"/>
  <c r="D454" i="4"/>
  <c r="D440" i="4"/>
  <c r="D441" i="4"/>
  <c r="D442" i="4"/>
  <c r="D443" i="4"/>
  <c r="D444" i="4"/>
  <c r="D445" i="4"/>
  <c r="D446" i="4"/>
  <c r="D447" i="4"/>
  <c r="D448" i="4"/>
  <c r="D449" i="4"/>
  <c r="D450" i="4"/>
  <c r="D439" i="4"/>
  <c r="E439" i="4"/>
  <c r="F439" i="4"/>
  <c r="G439" i="4"/>
  <c r="H439" i="4"/>
  <c r="I439" i="4"/>
  <c r="J439" i="4"/>
  <c r="K439" i="4"/>
  <c r="L439" i="4"/>
  <c r="I453" i="4"/>
  <c r="I437" i="4"/>
  <c r="I436" i="4"/>
  <c r="D438" i="4"/>
  <c r="D437" i="4"/>
  <c r="E437" i="4"/>
  <c r="F437" i="4"/>
  <c r="F453" i="4"/>
  <c r="F436" i="4"/>
  <c r="G437" i="4"/>
  <c r="H437" i="4"/>
  <c r="H453" i="4"/>
  <c r="H436" i="4"/>
  <c r="J437" i="4"/>
  <c r="J453" i="4"/>
  <c r="J436" i="4"/>
  <c r="K437" i="4"/>
  <c r="L437" i="4"/>
  <c r="L453" i="4"/>
  <c r="L436" i="4"/>
  <c r="D434" i="4"/>
  <c r="E434" i="4"/>
  <c r="E423" i="4"/>
  <c r="E429" i="4"/>
  <c r="E422" i="4"/>
  <c r="F434" i="4"/>
  <c r="G434" i="4"/>
  <c r="H434" i="4"/>
  <c r="I434" i="4"/>
  <c r="J434" i="4"/>
  <c r="K434" i="4"/>
  <c r="L434" i="4"/>
  <c r="D430" i="4"/>
  <c r="D431" i="4"/>
  <c r="D433" i="4"/>
  <c r="D429" i="4"/>
  <c r="F429" i="4"/>
  <c r="G429" i="4"/>
  <c r="H429" i="4"/>
  <c r="I429" i="4"/>
  <c r="J429" i="4"/>
  <c r="K429" i="4"/>
  <c r="L429" i="4"/>
  <c r="I423" i="4"/>
  <c r="I422" i="4"/>
  <c r="D424" i="4"/>
  <c r="D425" i="4"/>
  <c r="D426" i="4"/>
  <c r="D427" i="4"/>
  <c r="D428" i="4"/>
  <c r="D423" i="4"/>
  <c r="D422" i="4"/>
  <c r="F423" i="4"/>
  <c r="F422" i="4"/>
  <c r="G423" i="4"/>
  <c r="H423" i="4"/>
  <c r="H422" i="4"/>
  <c r="J423" i="4"/>
  <c r="J422" i="4"/>
  <c r="K423" i="4"/>
  <c r="L423" i="4"/>
  <c r="L422" i="4"/>
  <c r="D421" i="4"/>
  <c r="D420" i="4"/>
  <c r="E420" i="4"/>
  <c r="F420" i="4"/>
  <c r="G420" i="4"/>
  <c r="H420" i="4"/>
  <c r="I420" i="4"/>
  <c r="J420" i="4"/>
  <c r="K420" i="4"/>
  <c r="L420" i="4"/>
  <c r="D417" i="4"/>
  <c r="D418" i="4"/>
  <c r="D410" i="4"/>
  <c r="D411" i="4"/>
  <c r="D412" i="4"/>
  <c r="D414" i="4"/>
  <c r="D415" i="4"/>
  <c r="D409" i="4"/>
  <c r="E409" i="4"/>
  <c r="F409" i="4"/>
  <c r="G409" i="4"/>
  <c r="H409" i="4"/>
  <c r="I409" i="4"/>
  <c r="J409" i="4"/>
  <c r="K409" i="4"/>
  <c r="L409" i="4"/>
  <c r="D406" i="4"/>
  <c r="D407" i="4"/>
  <c r="D408" i="4"/>
  <c r="D405" i="4"/>
  <c r="E405" i="4"/>
  <c r="F405" i="4"/>
  <c r="G405" i="4"/>
  <c r="H405" i="4"/>
  <c r="I405" i="4"/>
  <c r="J405" i="4"/>
  <c r="K405" i="4"/>
  <c r="L405" i="4"/>
  <c r="D400" i="4"/>
  <c r="D401" i="4"/>
  <c r="D402" i="4"/>
  <c r="D403" i="4"/>
  <c r="D404" i="4"/>
  <c r="D399" i="4"/>
  <c r="E399" i="4"/>
  <c r="F399" i="4"/>
  <c r="G399" i="4"/>
  <c r="H399" i="4"/>
  <c r="I399" i="4"/>
  <c r="J399" i="4"/>
  <c r="K399" i="4"/>
  <c r="L399" i="4"/>
  <c r="D384" i="4"/>
  <c r="F384" i="4"/>
  <c r="H384" i="4"/>
  <c r="J384" i="4"/>
  <c r="L384" i="4"/>
  <c r="D381" i="4"/>
  <c r="D382" i="4"/>
  <c r="D383" i="4"/>
  <c r="D380" i="4"/>
  <c r="E380" i="4"/>
  <c r="F380" i="4"/>
  <c r="G380" i="4"/>
  <c r="H380" i="4"/>
  <c r="I380" i="4"/>
  <c r="I359" i="4"/>
  <c r="I365" i="4"/>
  <c r="I373" i="4"/>
  <c r="I376" i="4"/>
  <c r="I358" i="4"/>
  <c r="J380" i="4"/>
  <c r="K380" i="4"/>
  <c r="L380" i="4"/>
  <c r="D377" i="4"/>
  <c r="D378" i="4"/>
  <c r="D379" i="4"/>
  <c r="D376" i="4"/>
  <c r="E376" i="4"/>
  <c r="F376" i="4"/>
  <c r="G376" i="4"/>
  <c r="H376" i="4"/>
  <c r="J376" i="4"/>
  <c r="K376" i="4"/>
  <c r="L376" i="4"/>
  <c r="D374" i="4"/>
  <c r="D375" i="4"/>
  <c r="D373" i="4"/>
  <c r="E373" i="4"/>
  <c r="F373" i="4"/>
  <c r="G373" i="4"/>
  <c r="H373" i="4"/>
  <c r="J373" i="4"/>
  <c r="K373" i="4"/>
  <c r="L373" i="4"/>
  <c r="D366" i="4"/>
  <c r="D367" i="4"/>
  <c r="D368" i="4"/>
  <c r="D369" i="4"/>
  <c r="D370" i="4"/>
  <c r="D371" i="4"/>
  <c r="D372" i="4"/>
  <c r="D365" i="4"/>
  <c r="E365" i="4"/>
  <c r="F365" i="4"/>
  <c r="G365" i="4"/>
  <c r="H365" i="4"/>
  <c r="J365" i="4"/>
  <c r="K365" i="4"/>
  <c r="L365" i="4"/>
  <c r="D360" i="4"/>
  <c r="D361" i="4"/>
  <c r="D362" i="4"/>
  <c r="D363" i="4"/>
  <c r="D364" i="4"/>
  <c r="D359" i="4"/>
  <c r="D358" i="4"/>
  <c r="E359" i="4"/>
  <c r="F359" i="4"/>
  <c r="F358" i="4"/>
  <c r="G359" i="4"/>
  <c r="H359" i="4"/>
  <c r="H358" i="4"/>
  <c r="J359" i="4"/>
  <c r="J358" i="4"/>
  <c r="K359" i="4"/>
  <c r="L359" i="4"/>
  <c r="L358" i="4"/>
  <c r="D328" i="4"/>
  <c r="I312" i="4"/>
  <c r="I315" i="4"/>
  <c r="I320" i="4"/>
  <c r="I325" i="4"/>
  <c r="I311" i="4"/>
  <c r="D326" i="4"/>
  <c r="D325" i="4"/>
  <c r="E325" i="4"/>
  <c r="F325" i="4"/>
  <c r="G325" i="4"/>
  <c r="H325" i="4"/>
  <c r="J325" i="4"/>
  <c r="K325" i="4"/>
  <c r="L325" i="4"/>
  <c r="D321" i="4"/>
  <c r="D322" i="4"/>
  <c r="D323" i="4"/>
  <c r="D320" i="4"/>
  <c r="E320" i="4"/>
  <c r="F320" i="4"/>
  <c r="G320" i="4"/>
  <c r="H320" i="4"/>
  <c r="J320" i="4"/>
  <c r="K320" i="4"/>
  <c r="L320" i="4"/>
  <c r="D316" i="4"/>
  <c r="D317" i="4"/>
  <c r="D318" i="4"/>
  <c r="D319" i="4"/>
  <c r="D315" i="4"/>
  <c r="E315" i="4"/>
  <c r="F315" i="4"/>
  <c r="G315" i="4"/>
  <c r="H315" i="4"/>
  <c r="J315" i="4"/>
  <c r="K315" i="4"/>
  <c r="L315" i="4"/>
  <c r="D313" i="4"/>
  <c r="D314" i="4"/>
  <c r="D312" i="4"/>
  <c r="D311" i="4"/>
  <c r="E312" i="4"/>
  <c r="F312" i="4"/>
  <c r="F311" i="4"/>
  <c r="G312" i="4"/>
  <c r="H312" i="4"/>
  <c r="H311" i="4"/>
  <c r="J312" i="4"/>
  <c r="K312" i="4"/>
  <c r="L312" i="4"/>
  <c r="L311" i="4"/>
  <c r="D297" i="4"/>
  <c r="D296" i="4"/>
  <c r="E296" i="4"/>
  <c r="F296" i="4"/>
  <c r="G296" i="4"/>
  <c r="H296" i="4"/>
  <c r="I296" i="4"/>
  <c r="J296" i="4"/>
  <c r="K296" i="4"/>
  <c r="K285" i="4"/>
  <c r="K287" i="4"/>
  <c r="K290" i="4"/>
  <c r="K293" i="4"/>
  <c r="K284" i="4"/>
  <c r="L296" i="4"/>
  <c r="D291" i="4"/>
  <c r="D292" i="4"/>
  <c r="D290" i="4"/>
  <c r="E290" i="4"/>
  <c r="F290" i="4"/>
  <c r="G290" i="4"/>
  <c r="H290" i="4"/>
  <c r="I290" i="4"/>
  <c r="J290" i="4"/>
  <c r="L290" i="4"/>
  <c r="D288" i="4"/>
  <c r="G285" i="4"/>
  <c r="G287" i="4"/>
  <c r="G293" i="4"/>
  <c r="G284" i="4"/>
  <c r="D286" i="4"/>
  <c r="D285" i="4"/>
  <c r="E285" i="4"/>
  <c r="F285" i="4"/>
  <c r="F287" i="4"/>
  <c r="F293" i="4"/>
  <c r="F284" i="4"/>
  <c r="H285" i="4"/>
  <c r="H287" i="4"/>
  <c r="H293" i="4"/>
  <c r="H284" i="4"/>
  <c r="I285" i="4"/>
  <c r="J285" i="4"/>
  <c r="J287" i="4"/>
  <c r="J293" i="4"/>
  <c r="J284" i="4"/>
  <c r="L285" i="4"/>
  <c r="L287" i="4"/>
  <c r="L293" i="4"/>
  <c r="L284" i="4"/>
  <c r="D281" i="4"/>
  <c r="D280" i="4"/>
  <c r="E280" i="4"/>
  <c r="F280" i="4"/>
  <c r="G280" i="4"/>
  <c r="H280" i="4"/>
  <c r="I280" i="4"/>
  <c r="J280" i="4"/>
  <c r="K280" i="4"/>
  <c r="L280" i="4"/>
  <c r="D279" i="4"/>
  <c r="D278" i="4"/>
  <c r="E278" i="4"/>
  <c r="F278" i="4"/>
  <c r="G278" i="4"/>
  <c r="H278" i="4"/>
  <c r="I278" i="4"/>
  <c r="J278" i="4"/>
  <c r="K278" i="4"/>
  <c r="L278" i="4"/>
  <c r="D267" i="4"/>
  <c r="D268" i="4"/>
  <c r="D269" i="4"/>
  <c r="D270" i="4"/>
  <c r="D271" i="4"/>
  <c r="D272" i="4"/>
  <c r="D266" i="4"/>
  <c r="E266" i="4"/>
  <c r="F266" i="4"/>
  <c r="G266" i="4"/>
  <c r="H266" i="4"/>
  <c r="I266" i="4"/>
  <c r="J266" i="4"/>
  <c r="K266" i="4"/>
  <c r="L266" i="4"/>
  <c r="D264" i="4"/>
  <c r="D265" i="4"/>
  <c r="D263" i="4"/>
  <c r="E263" i="4"/>
  <c r="F263" i="4"/>
  <c r="G263" i="4"/>
  <c r="H263" i="4"/>
  <c r="I263" i="4"/>
  <c r="J263" i="4"/>
  <c r="K263" i="4"/>
  <c r="L263" i="4"/>
  <c r="D255" i="4"/>
  <c r="D258" i="4"/>
  <c r="D259" i="4"/>
  <c r="D260" i="4"/>
  <c r="D261" i="4"/>
  <c r="D262" i="4"/>
  <c r="D254" i="4"/>
  <c r="E254" i="4"/>
  <c r="F254" i="4"/>
  <c r="G254" i="4"/>
  <c r="H254" i="4"/>
  <c r="I254" i="4"/>
  <c r="J254" i="4"/>
  <c r="K254" i="4"/>
  <c r="L254" i="4"/>
  <c r="D247" i="4"/>
  <c r="D248" i="4"/>
  <c r="D249" i="4"/>
  <c r="D250" i="4"/>
  <c r="D251" i="4"/>
  <c r="D252" i="4"/>
  <c r="D253" i="4"/>
  <c r="D246" i="4"/>
  <c r="E246" i="4"/>
  <c r="F246" i="4"/>
  <c r="G246" i="4"/>
  <c r="H246" i="4"/>
  <c r="I246" i="4"/>
  <c r="J246" i="4"/>
  <c r="K246" i="4"/>
  <c r="L246" i="4"/>
  <c r="D245" i="4"/>
  <c r="D244" i="4"/>
  <c r="D283" i="4"/>
  <c r="D282" i="4"/>
  <c r="D243" i="4"/>
  <c r="E244" i="4"/>
  <c r="F244" i="4"/>
  <c r="F282" i="4"/>
  <c r="F243" i="4"/>
  <c r="G244" i="4"/>
  <c r="H244" i="4"/>
  <c r="H282" i="4"/>
  <c r="H243" i="4"/>
  <c r="I244" i="4"/>
  <c r="J244" i="4"/>
  <c r="J282" i="4"/>
  <c r="J243" i="4"/>
  <c r="K244" i="4"/>
  <c r="L244" i="4"/>
  <c r="L282" i="4"/>
  <c r="L243" i="4"/>
  <c r="E233" i="4"/>
  <c r="E232" i="4"/>
  <c r="G233" i="4"/>
  <c r="G232" i="4"/>
  <c r="I233" i="4"/>
  <c r="I232" i="4"/>
  <c r="K233" i="4"/>
  <c r="K232" i="4"/>
  <c r="D234" i="4"/>
  <c r="D235" i="4"/>
  <c r="D236" i="4"/>
  <c r="D237" i="4"/>
  <c r="D238" i="4"/>
  <c r="D239" i="4"/>
  <c r="D241" i="4"/>
  <c r="D242" i="4"/>
  <c r="D233" i="4"/>
  <c r="D232" i="4"/>
  <c r="F233" i="4"/>
  <c r="F232" i="4"/>
  <c r="H233" i="4"/>
  <c r="H232" i="4"/>
  <c r="J233" i="4"/>
  <c r="J232" i="4"/>
  <c r="L233" i="4"/>
  <c r="L232" i="4"/>
  <c r="D231" i="4"/>
  <c r="D230" i="4"/>
  <c r="E230" i="4"/>
  <c r="F230" i="4"/>
  <c r="G230" i="4"/>
  <c r="H230" i="4"/>
  <c r="I230" i="4"/>
  <c r="J230" i="4"/>
  <c r="K230" i="4"/>
  <c r="L230" i="4"/>
  <c r="D229" i="4"/>
  <c r="D228" i="4"/>
  <c r="E228" i="4"/>
  <c r="F228" i="4"/>
  <c r="G228" i="4"/>
  <c r="H228" i="4"/>
  <c r="I228" i="4"/>
  <c r="J228" i="4"/>
  <c r="K228" i="4"/>
  <c r="L228" i="4"/>
  <c r="D227" i="4"/>
  <c r="D226" i="4"/>
  <c r="E226" i="4"/>
  <c r="F226" i="4"/>
  <c r="G226" i="4"/>
  <c r="H226" i="4"/>
  <c r="I226" i="4"/>
  <c r="J226" i="4"/>
  <c r="K226" i="4"/>
  <c r="L226" i="4"/>
  <c r="I213" i="4"/>
  <c r="I215" i="4"/>
  <c r="I217" i="4"/>
  <c r="I221" i="4"/>
  <c r="I212" i="4"/>
  <c r="D214" i="4"/>
  <c r="D213" i="4"/>
  <c r="D216" i="4"/>
  <c r="D215" i="4"/>
  <c r="D218" i="4"/>
  <c r="D219" i="4"/>
  <c r="D220" i="4"/>
  <c r="D217" i="4"/>
  <c r="D222" i="4"/>
  <c r="D223" i="4"/>
  <c r="D224" i="4"/>
  <c r="D225" i="4"/>
  <c r="D221" i="4"/>
  <c r="D212" i="4"/>
  <c r="E213" i="4"/>
  <c r="F213" i="4"/>
  <c r="F215" i="4"/>
  <c r="F217" i="4"/>
  <c r="F221" i="4"/>
  <c r="F212" i="4"/>
  <c r="G213" i="4"/>
  <c r="H213" i="4"/>
  <c r="H215" i="4"/>
  <c r="H217" i="4"/>
  <c r="H221" i="4"/>
  <c r="H212" i="4"/>
  <c r="J213" i="4"/>
  <c r="J215" i="4"/>
  <c r="J217" i="4"/>
  <c r="J221" i="4"/>
  <c r="J212" i="4"/>
  <c r="K213" i="4"/>
  <c r="L213" i="4"/>
  <c r="L215" i="4"/>
  <c r="L217" i="4"/>
  <c r="L221" i="4"/>
  <c r="L212" i="4"/>
  <c r="D158" i="4"/>
  <c r="D157" i="4"/>
  <c r="E157" i="4"/>
  <c r="F157" i="4"/>
  <c r="G157" i="4"/>
  <c r="H157" i="4"/>
  <c r="I157" i="4"/>
  <c r="J157" i="4"/>
  <c r="K157" i="4"/>
  <c r="L157" i="4"/>
  <c r="D160" i="4"/>
  <c r="D161" i="4"/>
  <c r="D162" i="4"/>
  <c r="D163" i="4"/>
  <c r="D165" i="4"/>
  <c r="D166" i="4"/>
  <c r="D167" i="4"/>
  <c r="D168" i="4"/>
  <c r="D169" i="4"/>
  <c r="D170" i="4"/>
  <c r="D171" i="4"/>
  <c r="D172" i="4"/>
  <c r="D173" i="4"/>
  <c r="D174" i="4"/>
  <c r="D175" i="4"/>
  <c r="D176" i="4"/>
  <c r="D159" i="4"/>
  <c r="E159" i="4"/>
  <c r="F159" i="4"/>
  <c r="G159" i="4"/>
  <c r="H159" i="4"/>
  <c r="I159" i="4"/>
  <c r="J159" i="4"/>
  <c r="K159" i="4"/>
  <c r="L159" i="4"/>
  <c r="D178" i="4"/>
  <c r="D179" i="4"/>
  <c r="D180" i="4"/>
  <c r="D181" i="4"/>
  <c r="D182" i="4"/>
  <c r="D183" i="4"/>
  <c r="D184" i="4"/>
  <c r="D177" i="4"/>
  <c r="E177" i="4"/>
  <c r="F177" i="4"/>
  <c r="G177" i="4"/>
  <c r="H177" i="4"/>
  <c r="I177" i="4"/>
  <c r="J177" i="4"/>
  <c r="K177" i="4"/>
  <c r="L177" i="4"/>
  <c r="D186" i="4"/>
  <c r="D187" i="4"/>
  <c r="D188" i="4"/>
  <c r="D185" i="4"/>
  <c r="E185" i="4"/>
  <c r="F185" i="4"/>
  <c r="G185" i="4"/>
  <c r="H185" i="4"/>
  <c r="I185" i="4"/>
  <c r="J185" i="4"/>
  <c r="K185" i="4"/>
  <c r="L185" i="4"/>
  <c r="D190" i="4"/>
  <c r="D191" i="4"/>
  <c r="D189" i="4"/>
  <c r="E189" i="4"/>
  <c r="F189" i="4"/>
  <c r="G189" i="4"/>
  <c r="H189" i="4"/>
  <c r="I189" i="4"/>
  <c r="J189" i="4"/>
  <c r="K189" i="4"/>
  <c r="L189" i="4"/>
  <c r="D150" i="4"/>
  <c r="D143" i="4"/>
  <c r="D118" i="4"/>
  <c r="D112" i="4"/>
  <c r="E78" i="4"/>
  <c r="E92" i="4"/>
  <c r="E96" i="4"/>
  <c r="E107" i="4"/>
  <c r="E117" i="4"/>
  <c r="E111" i="4"/>
  <c r="E77" i="4"/>
  <c r="G78" i="4"/>
  <c r="G92" i="4"/>
  <c r="G96" i="4"/>
  <c r="G107" i="4"/>
  <c r="G117" i="4"/>
  <c r="G111" i="4"/>
  <c r="G77" i="4"/>
  <c r="I78" i="4"/>
  <c r="I92" i="4"/>
  <c r="I96" i="4"/>
  <c r="I107" i="4"/>
  <c r="I117" i="4"/>
  <c r="I111" i="4"/>
  <c r="I77" i="4"/>
  <c r="K78" i="4"/>
  <c r="K92" i="4"/>
  <c r="K96" i="4"/>
  <c r="K107" i="4"/>
  <c r="K117" i="4"/>
  <c r="K111" i="4"/>
  <c r="K77" i="4"/>
  <c r="D79" i="4"/>
  <c r="D80" i="4"/>
  <c r="D81" i="4"/>
  <c r="D82" i="4"/>
  <c r="D83" i="4"/>
  <c r="D84" i="4"/>
  <c r="D85" i="4"/>
  <c r="D86" i="4"/>
  <c r="D87" i="4"/>
  <c r="D88" i="4"/>
  <c r="D89" i="4"/>
  <c r="D78" i="4"/>
  <c r="F78" i="4"/>
  <c r="F92" i="4"/>
  <c r="F96" i="4"/>
  <c r="F107" i="4"/>
  <c r="F117" i="4"/>
  <c r="F111" i="4"/>
  <c r="F77" i="4"/>
  <c r="H78" i="4"/>
  <c r="H92" i="4"/>
  <c r="H96" i="4"/>
  <c r="H107" i="4"/>
  <c r="H117" i="4"/>
  <c r="H111" i="4"/>
  <c r="H77" i="4"/>
  <c r="J78" i="4"/>
  <c r="J92" i="4"/>
  <c r="J96" i="4"/>
  <c r="J107" i="4"/>
  <c r="J117" i="4"/>
  <c r="J111" i="4"/>
  <c r="J77" i="4"/>
  <c r="L78" i="4"/>
  <c r="L92" i="4"/>
  <c r="L96" i="4"/>
  <c r="L107" i="4"/>
  <c r="L117" i="4"/>
  <c r="L111" i="4"/>
  <c r="L77" i="4"/>
  <c r="D68" i="4"/>
  <c r="D69" i="4"/>
  <c r="D71" i="4"/>
  <c r="D73" i="4"/>
  <c r="D74" i="4"/>
  <c r="D75" i="4"/>
  <c r="D76" i="4"/>
  <c r="D72" i="4"/>
  <c r="E72" i="4"/>
  <c r="F72" i="4"/>
  <c r="G72" i="4"/>
  <c r="H72" i="4"/>
  <c r="I72" i="4"/>
  <c r="J72" i="4"/>
  <c r="K72" i="4"/>
  <c r="L72" i="4"/>
  <c r="D70" i="4"/>
  <c r="D67" i="4"/>
  <c r="E67" i="4"/>
  <c r="F67" i="4"/>
  <c r="G67" i="4"/>
  <c r="H67" i="4"/>
  <c r="I67" i="4"/>
  <c r="J67" i="4"/>
  <c r="K67" i="4"/>
  <c r="L67" i="4"/>
  <c r="D50" i="4"/>
  <c r="D49" i="4"/>
  <c r="E49" i="4"/>
  <c r="F49" i="4"/>
  <c r="G49" i="4"/>
  <c r="H49" i="4"/>
  <c r="I49" i="4"/>
  <c r="J49" i="4"/>
  <c r="K49" i="4"/>
  <c r="L49" i="4"/>
  <c r="D48" i="4"/>
  <c r="D47" i="4"/>
  <c r="E47" i="4"/>
  <c r="F47" i="4"/>
  <c r="G47" i="4"/>
  <c r="H47" i="4"/>
  <c r="I47" i="4"/>
  <c r="J47" i="4"/>
  <c r="K47" i="4"/>
  <c r="L47" i="4"/>
  <c r="D43" i="4"/>
  <c r="E43" i="4"/>
  <c r="F43" i="4"/>
  <c r="G43" i="4"/>
  <c r="H43" i="4"/>
  <c r="I43" i="4"/>
  <c r="J43" i="4"/>
  <c r="K43" i="4"/>
  <c r="L43" i="4"/>
  <c r="D40" i="4"/>
  <c r="E40" i="4"/>
  <c r="F40" i="4"/>
  <c r="G40" i="4"/>
  <c r="H40" i="4"/>
  <c r="I40" i="4"/>
  <c r="J40" i="4"/>
  <c r="K40" i="4"/>
  <c r="L40" i="4"/>
  <c r="D37" i="4"/>
  <c r="E37" i="4"/>
  <c r="F37" i="4"/>
  <c r="G37" i="4"/>
  <c r="H37" i="4"/>
  <c r="I37" i="4"/>
  <c r="J37" i="4"/>
  <c r="K37" i="4"/>
  <c r="L37" i="4"/>
  <c r="D13" i="4"/>
  <c r="F13" i="4"/>
  <c r="H13" i="4"/>
  <c r="J13" i="4"/>
  <c r="L13" i="4"/>
  <c r="E453" i="4"/>
  <c r="E436" i="4"/>
  <c r="K453" i="4"/>
  <c r="K436" i="4"/>
  <c r="G453" i="4"/>
  <c r="G436" i="4"/>
  <c r="K422" i="4"/>
  <c r="G422" i="4"/>
  <c r="I384" i="4"/>
  <c r="E384" i="4"/>
  <c r="K384" i="4"/>
  <c r="G384" i="4"/>
  <c r="E358" i="4"/>
  <c r="K358" i="4"/>
  <c r="G358" i="4"/>
  <c r="E311" i="4"/>
  <c r="K311" i="4"/>
  <c r="G311" i="4"/>
  <c r="I287" i="4"/>
  <c r="I293" i="4"/>
  <c r="I284" i="4"/>
  <c r="E287" i="4"/>
  <c r="E293" i="4"/>
  <c r="E284" i="4"/>
  <c r="I282" i="4"/>
  <c r="I243" i="4"/>
  <c r="E282" i="4"/>
  <c r="E243" i="4"/>
  <c r="K282" i="4"/>
  <c r="K243" i="4"/>
  <c r="G282" i="4"/>
  <c r="G243" i="4"/>
  <c r="E215" i="4"/>
  <c r="E217" i="4"/>
  <c r="E221" i="4"/>
  <c r="E212" i="4"/>
  <c r="K215" i="4"/>
  <c r="K217" i="4"/>
  <c r="K221" i="4"/>
  <c r="K212" i="4"/>
  <c r="G215" i="4"/>
  <c r="G217" i="4"/>
  <c r="G221" i="4"/>
  <c r="G212" i="4"/>
  <c r="K13" i="4"/>
  <c r="I13" i="4"/>
  <c r="G13" i="4"/>
  <c r="E13" i="4"/>
  <c r="D123" i="4"/>
  <c r="D126" i="4"/>
  <c r="D122" i="4"/>
  <c r="E122" i="4"/>
  <c r="F122" i="4"/>
  <c r="G122" i="4"/>
  <c r="H122" i="4"/>
  <c r="I122" i="4"/>
  <c r="J122" i="4"/>
  <c r="K122" i="4"/>
  <c r="L122" i="4"/>
  <c r="H31" i="6"/>
  <c r="C12" i="6"/>
  <c r="D128" i="4"/>
  <c r="E140" i="4"/>
  <c r="F140" i="4"/>
  <c r="G140" i="4"/>
  <c r="H140" i="4"/>
  <c r="I140" i="4"/>
  <c r="J140" i="4"/>
  <c r="K140" i="4"/>
  <c r="L140" i="4"/>
  <c r="C434" i="4"/>
  <c r="C458" i="4"/>
  <c r="D129" i="4"/>
  <c r="C129" i="4"/>
  <c r="D106" i="4"/>
  <c r="C106" i="4"/>
  <c r="C184" i="4"/>
  <c r="C126" i="4"/>
  <c r="C182" i="4"/>
  <c r="C183" i="4"/>
  <c r="C364" i="4"/>
  <c r="D141" i="4"/>
  <c r="C181" i="4"/>
  <c r="D110" i="4"/>
  <c r="C110" i="4"/>
  <c r="C72" i="4"/>
  <c r="C67" i="4"/>
  <c r="C141" i="4"/>
  <c r="C140" i="4"/>
  <c r="D140" i="4"/>
  <c r="C227" i="4"/>
  <c r="C226" i="4"/>
  <c r="C92" i="4"/>
  <c r="C478" i="4"/>
  <c r="C477" i="4"/>
  <c r="C475" i="4"/>
  <c r="D473" i="4"/>
  <c r="D472" i="4"/>
  <c r="C472" i="4"/>
  <c r="C470" i="4"/>
  <c r="D471" i="4"/>
  <c r="D469" i="4"/>
  <c r="D468" i="4"/>
  <c r="C468" i="4"/>
  <c r="D467" i="4"/>
  <c r="D466" i="4"/>
  <c r="C466" i="4"/>
  <c r="C461" i="4"/>
  <c r="C455" i="4"/>
  <c r="D453" i="4"/>
  <c r="D436" i="4"/>
  <c r="C453" i="4"/>
  <c r="C450" i="4"/>
  <c r="C449" i="4"/>
  <c r="C448" i="4"/>
  <c r="C437" i="4"/>
  <c r="C431" i="4"/>
  <c r="C430" i="4"/>
  <c r="C425" i="4"/>
  <c r="C424" i="4"/>
  <c r="C420" i="4"/>
  <c r="C418" i="4"/>
  <c r="C417" i="4"/>
  <c r="C414" i="4"/>
  <c r="C412" i="4"/>
  <c r="C411" i="4"/>
  <c r="C408" i="4"/>
  <c r="C407" i="4"/>
  <c r="C404" i="4"/>
  <c r="C380" i="4"/>
  <c r="C376" i="4"/>
  <c r="C373" i="4"/>
  <c r="C365" i="4"/>
  <c r="C363" i="4"/>
  <c r="C362" i="4"/>
  <c r="C326" i="4"/>
  <c r="C325" i="4"/>
  <c r="C323" i="4"/>
  <c r="C322" i="4"/>
  <c r="C318" i="4"/>
  <c r="C317" i="4"/>
  <c r="C312" i="4"/>
  <c r="C296" i="4"/>
  <c r="D295" i="4"/>
  <c r="C295" i="4"/>
  <c r="D294" i="4"/>
  <c r="C292" i="4"/>
  <c r="D289" i="4"/>
  <c r="C289" i="4"/>
  <c r="C287" i="4"/>
  <c r="C285" i="4"/>
  <c r="C280" i="4"/>
  <c r="C272" i="4"/>
  <c r="C271" i="4"/>
  <c r="C265" i="4"/>
  <c r="C263" i="4"/>
  <c r="C261" i="4"/>
  <c r="C260" i="4"/>
  <c r="C259" i="4"/>
  <c r="C258" i="4"/>
  <c r="C252" i="4"/>
  <c r="C251" i="4"/>
  <c r="C250" i="4"/>
  <c r="C249" i="4"/>
  <c r="C248" i="4"/>
  <c r="C242" i="4"/>
  <c r="C241" i="4"/>
  <c r="C239" i="4"/>
  <c r="C238" i="4"/>
  <c r="C237" i="4"/>
  <c r="C236" i="4"/>
  <c r="C235" i="4"/>
  <c r="C234" i="4"/>
  <c r="C230" i="4"/>
  <c r="C229" i="4"/>
  <c r="C228" i="4"/>
  <c r="C225" i="4"/>
  <c r="C224" i="4"/>
  <c r="C223" i="4"/>
  <c r="C217" i="4"/>
  <c r="C215" i="4"/>
  <c r="C213" i="4"/>
  <c r="D194" i="4"/>
  <c r="D193" i="4"/>
  <c r="L192" i="4"/>
  <c r="K192" i="4"/>
  <c r="J192" i="4"/>
  <c r="I192" i="4"/>
  <c r="H192" i="4"/>
  <c r="G192" i="4"/>
  <c r="F192" i="4"/>
  <c r="E192" i="4"/>
  <c r="C192" i="4"/>
  <c r="C191" i="4"/>
  <c r="C188" i="4"/>
  <c r="C187" i="4"/>
  <c r="C180" i="4"/>
  <c r="C176" i="4"/>
  <c r="C175" i="4"/>
  <c r="C174" i="4"/>
  <c r="C173" i="4"/>
  <c r="C172" i="4"/>
  <c r="C171" i="4"/>
  <c r="C170" i="4"/>
  <c r="C169" i="4"/>
  <c r="C168" i="4"/>
  <c r="C167" i="4"/>
  <c r="C166" i="4"/>
  <c r="C165" i="4"/>
  <c r="C163" i="4"/>
  <c r="C162" i="4"/>
  <c r="C161" i="4"/>
  <c r="C160" i="4"/>
  <c r="C157" i="4"/>
  <c r="D156" i="4"/>
  <c r="D155" i="4"/>
  <c r="D154" i="4"/>
  <c r="D153" i="4"/>
  <c r="D152" i="4"/>
  <c r="D151" i="4"/>
  <c r="L149" i="4"/>
  <c r="K149" i="4"/>
  <c r="J149" i="4"/>
  <c r="I149" i="4"/>
  <c r="H149" i="4"/>
  <c r="G149" i="4"/>
  <c r="F149" i="4"/>
  <c r="E149" i="4"/>
  <c r="C149" i="4"/>
  <c r="D147" i="4"/>
  <c r="C147" i="4"/>
  <c r="D146" i="4"/>
  <c r="C146" i="4"/>
  <c r="D145" i="4"/>
  <c r="L144" i="4"/>
  <c r="K144" i="4"/>
  <c r="J144" i="4"/>
  <c r="I144" i="4"/>
  <c r="H144" i="4"/>
  <c r="G144" i="4"/>
  <c r="F144" i="4"/>
  <c r="E144" i="4"/>
  <c r="D142" i="4"/>
  <c r="L142" i="4"/>
  <c r="K142" i="4"/>
  <c r="J142" i="4"/>
  <c r="I142" i="4"/>
  <c r="H142" i="4"/>
  <c r="G142" i="4"/>
  <c r="F142" i="4"/>
  <c r="E142" i="4"/>
  <c r="C142" i="4"/>
  <c r="D139" i="4"/>
  <c r="C139" i="4"/>
  <c r="D138" i="4"/>
  <c r="C138" i="4"/>
  <c r="D137" i="4"/>
  <c r="C137" i="4"/>
  <c r="D136" i="4"/>
  <c r="C136" i="4"/>
  <c r="D135" i="4"/>
  <c r="C135" i="4"/>
  <c r="D134" i="4"/>
  <c r="C134" i="4"/>
  <c r="D133" i="4"/>
  <c r="C133" i="4"/>
  <c r="D132" i="4"/>
  <c r="C132" i="4"/>
  <c r="L127" i="4"/>
  <c r="K127" i="4"/>
  <c r="J127" i="4"/>
  <c r="I127" i="4"/>
  <c r="H127" i="4"/>
  <c r="G127" i="4"/>
  <c r="F127" i="4"/>
  <c r="E127" i="4"/>
  <c r="D121" i="4"/>
  <c r="D120" i="4"/>
  <c r="L120" i="4"/>
  <c r="K120" i="4"/>
  <c r="J120" i="4"/>
  <c r="I120" i="4"/>
  <c r="H120" i="4"/>
  <c r="G120" i="4"/>
  <c r="F120" i="4"/>
  <c r="E120" i="4"/>
  <c r="C120" i="4"/>
  <c r="D117" i="4"/>
  <c r="C117" i="4"/>
  <c r="D116" i="4"/>
  <c r="C116" i="4"/>
  <c r="D115" i="4"/>
  <c r="C115" i="4"/>
  <c r="D114" i="4"/>
  <c r="C114" i="4"/>
  <c r="D113" i="4"/>
  <c r="C113" i="4"/>
  <c r="D109" i="4"/>
  <c r="C109" i="4"/>
  <c r="D108" i="4"/>
  <c r="D104" i="4"/>
  <c r="C104" i="4"/>
  <c r="D103" i="4"/>
  <c r="C103" i="4"/>
  <c r="D102" i="4"/>
  <c r="C102" i="4"/>
  <c r="D101" i="4"/>
  <c r="C101" i="4"/>
  <c r="D100" i="4"/>
  <c r="C100" i="4"/>
  <c r="D99" i="4"/>
  <c r="C99" i="4"/>
  <c r="D98" i="4"/>
  <c r="C98" i="4"/>
  <c r="D97" i="4"/>
  <c r="D95" i="4"/>
  <c r="D94" i="4"/>
  <c r="D93" i="4"/>
  <c r="C81" i="4"/>
  <c r="C80" i="4"/>
  <c r="C321" i="4"/>
  <c r="C320" i="4"/>
  <c r="F119" i="4"/>
  <c r="H119" i="4"/>
  <c r="J119" i="4"/>
  <c r="L119" i="4"/>
  <c r="C266" i="4"/>
  <c r="C78" i="4"/>
  <c r="E119" i="4"/>
  <c r="I119" i="4"/>
  <c r="G119" i="4"/>
  <c r="K119" i="4"/>
  <c r="C359" i="4"/>
  <c r="C358" i="4"/>
  <c r="C123" i="4"/>
  <c r="C122" i="4"/>
  <c r="D107" i="4"/>
  <c r="C108" i="4"/>
  <c r="C107" i="4"/>
  <c r="C96" i="4"/>
  <c r="D96" i="4"/>
  <c r="C179" i="4"/>
  <c r="C177" i="4"/>
  <c r="D92" i="4"/>
  <c r="E148" i="4"/>
  <c r="E12" i="4"/>
  <c r="G148" i="4"/>
  <c r="G12" i="4"/>
  <c r="I148" i="4"/>
  <c r="I12" i="4"/>
  <c r="K148" i="4"/>
  <c r="K12" i="4"/>
  <c r="F148" i="4"/>
  <c r="F12" i="4"/>
  <c r="H148" i="4"/>
  <c r="H12" i="4"/>
  <c r="J148" i="4"/>
  <c r="L148" i="4"/>
  <c r="L12" i="4"/>
  <c r="C474" i="4"/>
  <c r="C429" i="4"/>
  <c r="D111" i="4"/>
  <c r="D77" i="4"/>
  <c r="D149" i="4"/>
  <c r="C254" i="4"/>
  <c r="C111" i="4"/>
  <c r="C405" i="4"/>
  <c r="C439" i="4"/>
  <c r="C436" i="4"/>
  <c r="C190" i="4"/>
  <c r="C189" i="4"/>
  <c r="C247" i="4"/>
  <c r="C246" i="4"/>
  <c r="C291" i="4"/>
  <c r="C290" i="4"/>
  <c r="C145" i="4"/>
  <c r="C144" i="4"/>
  <c r="D144" i="4"/>
  <c r="C233" i="4"/>
  <c r="C232" i="4"/>
  <c r="C245" i="4"/>
  <c r="C244" i="4"/>
  <c r="C279" i="4"/>
  <c r="C278" i="4"/>
  <c r="C185" i="4"/>
  <c r="D192" i="4"/>
  <c r="D287" i="4"/>
  <c r="D293" i="4"/>
  <c r="D284" i="4"/>
  <c r="C315" i="4"/>
  <c r="C294" i="4"/>
  <c r="C293" i="4"/>
  <c r="D127" i="4"/>
  <c r="D119" i="4"/>
  <c r="C159" i="4"/>
  <c r="C283" i="4"/>
  <c r="C282" i="4"/>
  <c r="C409" i="4"/>
  <c r="D470" i="4"/>
  <c r="C127" i="4"/>
  <c r="C221" i="4"/>
  <c r="C212" i="4"/>
  <c r="C399" i="4"/>
  <c r="C384" i="4"/>
  <c r="C423" i="4"/>
  <c r="C467" i="4"/>
  <c r="C464" i="4"/>
  <c r="D464" i="4"/>
  <c r="D457" i="4"/>
  <c r="C422" i="4"/>
  <c r="C119" i="4"/>
  <c r="C311" i="4"/>
  <c r="C77" i="4"/>
  <c r="C148" i="4"/>
  <c r="C284" i="4"/>
  <c r="C457" i="4"/>
  <c r="C243" i="4"/>
  <c r="D148" i="4"/>
  <c r="D12" i="4"/>
  <c r="C12" i="4"/>
  <c r="D12" i="1"/>
  <c r="D115" i="2"/>
  <c r="D153" i="2"/>
  <c r="D149" i="2"/>
  <c r="D148" i="2"/>
  <c r="D147" i="2"/>
  <c r="D146" i="2"/>
  <c r="D144" i="2"/>
  <c r="D127" i="2"/>
  <c r="D123" i="2"/>
  <c r="K17" i="2"/>
  <c r="K13" i="2"/>
  <c r="K12" i="2"/>
  <c r="J17" i="2"/>
  <c r="J13" i="2"/>
  <c r="J12" i="2"/>
  <c r="I17" i="2"/>
  <c r="I13" i="2"/>
  <c r="I12" i="2"/>
  <c r="H17" i="2"/>
  <c r="H13" i="2"/>
  <c r="H12" i="2"/>
  <c r="G17" i="2"/>
  <c r="G13" i="2"/>
  <c r="G12" i="2"/>
  <c r="E17" i="2"/>
  <c r="E13" i="2"/>
  <c r="E12" i="2"/>
  <c r="D17" i="2"/>
  <c r="D13" i="2"/>
  <c r="D12" i="2"/>
  <c r="L12" i="2"/>
  <c r="E254" i="1"/>
  <c r="D393" i="1"/>
  <c r="E393" i="1"/>
  <c r="F393" i="1"/>
  <c r="G393" i="1"/>
  <c r="H393" i="1"/>
  <c r="I393" i="1"/>
  <c r="J393" i="1"/>
  <c r="E244" i="1"/>
  <c r="E1139" i="1"/>
  <c r="E634" i="1"/>
  <c r="D367" i="1"/>
  <c r="E151" i="1"/>
  <c r="E410" i="1"/>
  <c r="E440" i="1"/>
  <c r="F440" i="1"/>
  <c r="G440" i="1"/>
  <c r="H440" i="1"/>
  <c r="I440" i="1"/>
  <c r="J440" i="1"/>
  <c r="E70" i="1"/>
  <c r="J571" i="1"/>
  <c r="I571" i="1"/>
  <c r="H571" i="1"/>
  <c r="G571" i="1"/>
  <c r="F571" i="1"/>
  <c r="E571" i="1"/>
  <c r="D571" i="1"/>
  <c r="J871" i="1"/>
  <c r="I871" i="1"/>
  <c r="H871" i="1"/>
  <c r="F871" i="1"/>
  <c r="E871" i="1"/>
  <c r="J770" i="1"/>
  <c r="I770" i="1"/>
  <c r="H770" i="1"/>
  <c r="G770" i="1"/>
  <c r="F770" i="1"/>
  <c r="E770" i="1"/>
  <c r="D770" i="1"/>
  <c r="J418" i="1"/>
  <c r="I418" i="1"/>
  <c r="H418" i="1"/>
  <c r="G418" i="1"/>
  <c r="F418" i="1"/>
  <c r="E418" i="1"/>
  <c r="J637" i="1"/>
  <c r="I637" i="1"/>
  <c r="H637" i="1"/>
  <c r="F637" i="1"/>
  <c r="E637" i="1"/>
  <c r="D637" i="1"/>
  <c r="J802" i="1"/>
  <c r="I802" i="1"/>
  <c r="H802" i="1"/>
  <c r="G802" i="1"/>
  <c r="F802" i="1"/>
  <c r="E802" i="1"/>
  <c r="D802" i="1"/>
  <c r="J807" i="1"/>
  <c r="I807" i="1"/>
  <c r="H807" i="1"/>
  <c r="G807" i="1"/>
  <c r="F807" i="1"/>
  <c r="E807" i="1"/>
  <c r="D807" i="1"/>
  <c r="J1028" i="1"/>
  <c r="I1028" i="1"/>
  <c r="H1028" i="1"/>
  <c r="G1028" i="1"/>
  <c r="F1028" i="1"/>
  <c r="E1028" i="1"/>
  <c r="D1028" i="1"/>
  <c r="J1031" i="1"/>
  <c r="I1031" i="1"/>
  <c r="H1031" i="1"/>
  <c r="G1031" i="1"/>
  <c r="F1031" i="1"/>
  <c r="E1031" i="1"/>
  <c r="D1031" i="1"/>
  <c r="J523" i="1"/>
  <c r="I523" i="1"/>
  <c r="H523" i="1"/>
  <c r="G523" i="1"/>
  <c r="F523" i="1"/>
  <c r="E523" i="1"/>
  <c r="D523" i="1"/>
  <c r="J379" i="1"/>
  <c r="I379" i="1"/>
  <c r="H379" i="1"/>
  <c r="G379" i="1"/>
  <c r="F379" i="1"/>
  <c r="E379" i="1"/>
  <c r="D379" i="1"/>
  <c r="J238" i="1"/>
  <c r="I238" i="1"/>
  <c r="H238" i="1"/>
  <c r="F238" i="1"/>
  <c r="E238" i="1"/>
  <c r="D238" i="1"/>
  <c r="G239" i="1"/>
  <c r="J284" i="1"/>
  <c r="I284" i="1"/>
  <c r="H284" i="1"/>
  <c r="G284" i="1"/>
  <c r="F284" i="1"/>
  <c r="E284" i="1"/>
  <c r="I1137" i="1"/>
  <c r="I1135" i="1"/>
  <c r="I1133" i="1"/>
  <c r="I1126" i="1"/>
  <c r="I1124" i="1"/>
  <c r="I1121" i="1"/>
  <c r="I1111" i="1"/>
  <c r="I1106" i="1"/>
  <c r="I1103" i="1"/>
  <c r="I1101" i="1"/>
  <c r="I1099" i="1"/>
  <c r="I1087" i="1"/>
  <c r="I1085" i="1"/>
  <c r="I1081" i="1"/>
  <c r="I1078" i="1"/>
  <c r="I1072" i="1"/>
  <c r="I1060" i="1"/>
  <c r="I1043" i="1"/>
  <c r="I1035" i="1"/>
  <c r="I1026" i="1"/>
  <c r="I1023" i="1"/>
  <c r="I1019" i="1"/>
  <c r="I1016" i="1"/>
  <c r="I1014" i="1"/>
  <c r="I960" i="1"/>
  <c r="I954" i="1"/>
  <c r="I952" i="1"/>
  <c r="I943" i="1"/>
  <c r="I913" i="1"/>
  <c r="I903" i="1"/>
  <c r="I898" i="1"/>
  <c r="I888" i="1"/>
  <c r="I869" i="1"/>
  <c r="I862" i="1"/>
  <c r="I857" i="1"/>
  <c r="I855" i="1"/>
  <c r="I853" i="1"/>
  <c r="I849" i="1"/>
  <c r="I842" i="1"/>
  <c r="I834" i="1"/>
  <c r="I799" i="1"/>
  <c r="I790" i="1"/>
  <c r="I777" i="1"/>
  <c r="I765" i="1"/>
  <c r="I763" i="1"/>
  <c r="I760" i="1"/>
  <c r="I754" i="1"/>
  <c r="I751" i="1"/>
  <c r="I747" i="1"/>
  <c r="I744" i="1"/>
  <c r="I741" i="1"/>
  <c r="I739" i="1"/>
  <c r="I733" i="1"/>
  <c r="I724" i="1"/>
  <c r="I720" i="1"/>
  <c r="I715" i="1"/>
  <c r="I710" i="1"/>
  <c r="I704" i="1"/>
  <c r="I701" i="1"/>
  <c r="I699" i="1"/>
  <c r="I697" i="1"/>
  <c r="I680" i="1"/>
  <c r="I678" i="1"/>
  <c r="I676" i="1"/>
  <c r="I673" i="1"/>
  <c r="I670" i="1"/>
  <c r="I656" i="1"/>
  <c r="I654" i="1"/>
  <c r="I651" i="1"/>
  <c r="I632" i="1"/>
  <c r="I610" i="1"/>
  <c r="I603" i="1"/>
  <c r="I600" i="1"/>
  <c r="I593" i="1"/>
  <c r="I589" i="1"/>
  <c r="I587" i="1"/>
  <c r="I581" i="1"/>
  <c r="I551" i="1"/>
  <c r="I541" i="1"/>
  <c r="I538" i="1"/>
  <c r="I536" i="1"/>
  <c r="I533" i="1"/>
  <c r="I531" i="1"/>
  <c r="I529" i="1"/>
  <c r="I521" i="1"/>
  <c r="I517" i="1"/>
  <c r="I515" i="1"/>
  <c r="I507" i="1"/>
  <c r="I504" i="1"/>
  <c r="I502" i="1"/>
  <c r="I500" i="1"/>
  <c r="I498" i="1"/>
  <c r="I493" i="1"/>
  <c r="I487" i="1"/>
  <c r="I470" i="1"/>
  <c r="I457" i="1"/>
  <c r="I454" i="1"/>
  <c r="I450" i="1"/>
  <c r="I437" i="1"/>
  <c r="I433" i="1"/>
  <c r="I429" i="1"/>
  <c r="I426" i="1"/>
  <c r="I424" i="1"/>
  <c r="I410" i="1"/>
  <c r="I406" i="1"/>
  <c r="I402" i="1"/>
  <c r="I400" i="1"/>
  <c r="I365" i="1"/>
  <c r="I361" i="1"/>
  <c r="I356" i="1"/>
  <c r="I354" i="1"/>
  <c r="I344" i="1"/>
  <c r="I327" i="1"/>
  <c r="I317" i="1"/>
  <c r="I314" i="1"/>
  <c r="I311" i="1"/>
  <c r="I295" i="1"/>
  <c r="I290" i="1"/>
  <c r="I270" i="1"/>
  <c r="I254" i="1"/>
  <c r="I251" i="1"/>
  <c r="I247" i="1"/>
  <c r="I234" i="1"/>
  <c r="I232" i="1"/>
  <c r="I227" i="1"/>
  <c r="I225" i="1"/>
  <c r="I216" i="1"/>
  <c r="I214" i="1"/>
  <c r="I209" i="1"/>
  <c r="I207" i="1"/>
  <c r="I193" i="1"/>
  <c r="I182" i="1"/>
  <c r="I174" i="1"/>
  <c r="I151" i="1"/>
  <c r="I148" i="1"/>
  <c r="I139" i="1"/>
  <c r="I110" i="1"/>
  <c r="I108" i="1"/>
  <c r="I105" i="1"/>
  <c r="I103" i="1"/>
  <c r="I97" i="1"/>
  <c r="I70" i="1"/>
  <c r="I28" i="1"/>
  <c r="I17" i="1"/>
  <c r="I13" i="1"/>
  <c r="I902" i="1"/>
  <c r="I432" i="1"/>
  <c r="I767" i="1"/>
  <c r="I16" i="1"/>
  <c r="G238" i="1"/>
  <c r="I841" i="1"/>
  <c r="I409" i="1"/>
  <c r="I486" i="1"/>
  <c r="I540" i="1"/>
  <c r="I709" i="1"/>
  <c r="I746" i="1"/>
  <c r="I246" i="1"/>
  <c r="I343" i="1"/>
  <c r="I636" i="1"/>
  <c r="I1034" i="1"/>
  <c r="I1105" i="1"/>
  <c r="I213" i="1"/>
  <c r="I142" i="1"/>
  <c r="I506" i="1"/>
  <c r="J207" i="1"/>
  <c r="H207" i="1"/>
  <c r="G207" i="1"/>
  <c r="F207" i="1"/>
  <c r="E207" i="1"/>
  <c r="D207" i="1"/>
  <c r="J898" i="1"/>
  <c r="H898" i="1"/>
  <c r="G898" i="1"/>
  <c r="F898" i="1"/>
  <c r="E898" i="1"/>
  <c r="D898" i="1"/>
  <c r="J1087" i="1"/>
  <c r="H1087" i="1"/>
  <c r="G1087" i="1"/>
  <c r="F1087" i="1"/>
  <c r="E1087" i="1"/>
  <c r="D1087" i="1"/>
  <c r="I12" i="1"/>
  <c r="J741" i="1"/>
  <c r="H741" i="1"/>
  <c r="G741" i="1"/>
  <c r="F741" i="1"/>
  <c r="E741" i="1"/>
  <c r="D741" i="1"/>
  <c r="J790" i="1"/>
  <c r="H790" i="1"/>
  <c r="G790" i="1"/>
  <c r="F790" i="1"/>
  <c r="E790" i="1"/>
  <c r="D790" i="1"/>
  <c r="J507" i="1"/>
  <c r="H507" i="1"/>
  <c r="G507" i="1"/>
  <c r="F507" i="1"/>
  <c r="E507" i="1"/>
  <c r="D507" i="1"/>
  <c r="J538" i="1"/>
  <c r="H538" i="1"/>
  <c r="G538" i="1"/>
  <c r="F538" i="1"/>
  <c r="E538" i="1"/>
  <c r="D538" i="1"/>
  <c r="J502" i="1"/>
  <c r="H502" i="1"/>
  <c r="G502" i="1"/>
  <c r="F502" i="1"/>
  <c r="E502" i="1"/>
  <c r="D502" i="1"/>
  <c r="J487" i="1"/>
  <c r="H487" i="1"/>
  <c r="G487" i="1"/>
  <c r="F487" i="1"/>
  <c r="E487" i="1"/>
  <c r="J311" i="1"/>
  <c r="H311" i="1"/>
  <c r="G311" i="1"/>
  <c r="F311" i="1"/>
  <c r="E311" i="1"/>
  <c r="D724" i="1"/>
  <c r="J97" i="1"/>
  <c r="H97" i="1"/>
  <c r="G97" i="1"/>
  <c r="F97" i="1"/>
  <c r="E97" i="1"/>
  <c r="D97" i="1"/>
  <c r="J720" i="1"/>
  <c r="H720" i="1"/>
  <c r="G720" i="1"/>
  <c r="F720" i="1"/>
  <c r="E720" i="1"/>
  <c r="D720" i="1"/>
  <c r="J1019" i="1"/>
  <c r="H1019" i="1"/>
  <c r="G1019" i="1"/>
  <c r="F1019" i="1"/>
  <c r="E1019" i="1"/>
  <c r="D1019" i="1"/>
  <c r="J533" i="1"/>
  <c r="H533" i="1"/>
  <c r="G533" i="1"/>
  <c r="F533" i="1"/>
  <c r="E533" i="1"/>
  <c r="D533" i="1"/>
  <c r="J1072" i="1"/>
  <c r="H1072" i="1"/>
  <c r="G1072" i="1"/>
  <c r="F1072" i="1"/>
  <c r="E1072" i="1"/>
  <c r="D1077" i="1"/>
  <c r="D1072" i="1"/>
  <c r="J704" i="1"/>
  <c r="H704" i="1"/>
  <c r="G704" i="1"/>
  <c r="F704" i="1"/>
  <c r="E704" i="1"/>
  <c r="D704" i="1"/>
  <c r="J656" i="1"/>
  <c r="H656" i="1"/>
  <c r="F656" i="1"/>
  <c r="E656" i="1"/>
  <c r="D656" i="1"/>
  <c r="E366" i="1"/>
  <c r="E365" i="1"/>
  <c r="J103" i="1"/>
  <c r="H103" i="1"/>
  <c r="F103" i="1"/>
  <c r="E103" i="1"/>
  <c r="D103" i="1"/>
  <c r="J105" i="1"/>
  <c r="H105" i="1"/>
  <c r="G105" i="1"/>
  <c r="F105" i="1"/>
  <c r="E105" i="1"/>
  <c r="D105" i="1"/>
  <c r="J108" i="1"/>
  <c r="H108" i="1"/>
  <c r="G108" i="1"/>
  <c r="F108" i="1"/>
  <c r="E108" i="1"/>
  <c r="D108" i="1"/>
  <c r="J110" i="1"/>
  <c r="H110" i="1"/>
  <c r="G110" i="1"/>
  <c r="F110" i="1"/>
  <c r="E110" i="1"/>
  <c r="D110" i="1"/>
  <c r="J193" i="1"/>
  <c r="H193" i="1"/>
  <c r="F193" i="1"/>
  <c r="E193" i="1"/>
  <c r="D193" i="1"/>
  <c r="J209" i="1"/>
  <c r="H209" i="1"/>
  <c r="G209" i="1"/>
  <c r="F209" i="1"/>
  <c r="E209" i="1"/>
  <c r="D209" i="1"/>
  <c r="J493" i="1"/>
  <c r="H493" i="1"/>
  <c r="G493" i="1"/>
  <c r="F493" i="1"/>
  <c r="E493" i="1"/>
  <c r="D493" i="1"/>
  <c r="J888" i="1"/>
  <c r="H888" i="1"/>
  <c r="G888" i="1"/>
  <c r="F888" i="1"/>
  <c r="E888" i="1"/>
  <c r="D888" i="1"/>
  <c r="J17" i="1"/>
  <c r="H17" i="1"/>
  <c r="G17" i="1"/>
  <c r="F17" i="1"/>
  <c r="E17" i="1"/>
  <c r="D17" i="1"/>
  <c r="J710" i="1"/>
  <c r="H710" i="1"/>
  <c r="G710" i="1"/>
  <c r="F710" i="1"/>
  <c r="E710" i="1"/>
  <c r="D710" i="1"/>
  <c r="J715" i="1"/>
  <c r="H715" i="1"/>
  <c r="G715" i="1"/>
  <c r="F715" i="1"/>
  <c r="E715" i="1"/>
  <c r="D715" i="1"/>
  <c r="J724" i="1"/>
  <c r="H724" i="1"/>
  <c r="G724" i="1"/>
  <c r="F724" i="1"/>
  <c r="E724" i="1"/>
  <c r="J733" i="1"/>
  <c r="H733" i="1"/>
  <c r="G733" i="1"/>
  <c r="F733" i="1"/>
  <c r="E733" i="1"/>
  <c r="D733" i="1"/>
  <c r="J739" i="1"/>
  <c r="H739" i="1"/>
  <c r="G739" i="1"/>
  <c r="F739" i="1"/>
  <c r="E739" i="1"/>
  <c r="D739" i="1"/>
  <c r="J744" i="1"/>
  <c r="H744" i="1"/>
  <c r="G744" i="1"/>
  <c r="F744" i="1"/>
  <c r="E744" i="1"/>
  <c r="D744" i="1"/>
  <c r="J765" i="1"/>
  <c r="H765" i="1"/>
  <c r="G765" i="1"/>
  <c r="F765" i="1"/>
  <c r="E765" i="1"/>
  <c r="D765" i="1"/>
  <c r="J857" i="1"/>
  <c r="H857" i="1"/>
  <c r="G857" i="1"/>
  <c r="F857" i="1"/>
  <c r="E857" i="1"/>
  <c r="D857" i="1"/>
  <c r="D1111" i="1"/>
  <c r="J1121" i="1"/>
  <c r="H1121" i="1"/>
  <c r="G1121" i="1"/>
  <c r="F1121" i="1"/>
  <c r="E1121" i="1"/>
  <c r="D1121" i="1"/>
  <c r="J1126" i="1"/>
  <c r="H1126" i="1"/>
  <c r="G1126" i="1"/>
  <c r="F1126" i="1"/>
  <c r="E1126" i="1"/>
  <c r="D1126" i="1"/>
  <c r="J610" i="1"/>
  <c r="G610" i="1"/>
  <c r="F610" i="1"/>
  <c r="E610" i="1"/>
  <c r="D610" i="1"/>
  <c r="J603" i="1"/>
  <c r="G603" i="1"/>
  <c r="F603" i="1"/>
  <c r="E603" i="1"/>
  <c r="D603" i="1"/>
  <c r="J551" i="1"/>
  <c r="H551" i="1"/>
  <c r="G551" i="1"/>
  <c r="F551" i="1"/>
  <c r="E551" i="1"/>
  <c r="D551" i="1"/>
  <c r="J678" i="1"/>
  <c r="H678" i="1"/>
  <c r="G678" i="1"/>
  <c r="F678" i="1"/>
  <c r="E678" i="1"/>
  <c r="D678" i="1"/>
  <c r="J701" i="1"/>
  <c r="H701" i="1"/>
  <c r="G701" i="1"/>
  <c r="F701" i="1"/>
  <c r="E701" i="1"/>
  <c r="D701" i="1"/>
  <c r="J1111" i="1"/>
  <c r="H1111" i="1"/>
  <c r="G1111" i="1"/>
  <c r="F1111" i="1"/>
  <c r="E1111" i="1"/>
  <c r="J849" i="1"/>
  <c r="H849" i="1"/>
  <c r="G849" i="1"/>
  <c r="F849" i="1"/>
  <c r="E849" i="1"/>
  <c r="D849" i="1"/>
  <c r="J632" i="1"/>
  <c r="H632" i="1"/>
  <c r="G632" i="1"/>
  <c r="F632" i="1"/>
  <c r="E632" i="1"/>
  <c r="D632" i="1"/>
  <c r="D529" i="1"/>
  <c r="J504" i="1"/>
  <c r="H504" i="1"/>
  <c r="G504" i="1"/>
  <c r="F504" i="1"/>
  <c r="E504" i="1"/>
  <c r="D504" i="1"/>
  <c r="D437" i="1"/>
  <c r="J429" i="1"/>
  <c r="H429" i="1"/>
  <c r="G429" i="1"/>
  <c r="F429" i="1"/>
  <c r="E429" i="1"/>
  <c r="D429" i="1"/>
  <c r="J410" i="1"/>
  <c r="H410" i="1"/>
  <c r="G410" i="1"/>
  <c r="F410" i="1"/>
  <c r="J270" i="1"/>
  <c r="H270" i="1"/>
  <c r="G270" i="1"/>
  <c r="F270" i="1"/>
  <c r="J254" i="1"/>
  <c r="H254" i="1"/>
  <c r="G254" i="1"/>
  <c r="F254" i="1"/>
  <c r="J234" i="1"/>
  <c r="H234" i="1"/>
  <c r="G234" i="1"/>
  <c r="F234" i="1"/>
  <c r="E234" i="1"/>
  <c r="D234" i="1"/>
  <c r="J227" i="1"/>
  <c r="H227" i="1"/>
  <c r="F227" i="1"/>
  <c r="E227" i="1"/>
  <c r="D227" i="1"/>
  <c r="J216" i="1"/>
  <c r="H216" i="1"/>
  <c r="G216" i="1"/>
  <c r="F216" i="1"/>
  <c r="E216" i="1"/>
  <c r="D216" i="1"/>
  <c r="D214" i="1"/>
  <c r="J182" i="1"/>
  <c r="H182" i="1"/>
  <c r="G182" i="1"/>
  <c r="F182" i="1"/>
  <c r="E182" i="1"/>
  <c r="D174" i="1"/>
  <c r="D148" i="1"/>
  <c r="J139" i="1"/>
  <c r="H139" i="1"/>
  <c r="G139" i="1"/>
  <c r="F139" i="1"/>
  <c r="E139" i="1"/>
  <c r="D139" i="1"/>
  <c r="J70" i="1"/>
  <c r="H70" i="1"/>
  <c r="F70" i="1"/>
  <c r="D70" i="1"/>
  <c r="J593" i="1"/>
  <c r="G593" i="1"/>
  <c r="F593" i="1"/>
  <c r="E593" i="1"/>
  <c r="D593" i="1"/>
  <c r="J589" i="1"/>
  <c r="H589" i="1"/>
  <c r="G589" i="1"/>
  <c r="F589" i="1"/>
  <c r="E589" i="1"/>
  <c r="D589" i="1"/>
  <c r="J426" i="1"/>
  <c r="H426" i="1"/>
  <c r="G426" i="1"/>
  <c r="F426" i="1"/>
  <c r="E426" i="1"/>
  <c r="H842" i="1"/>
  <c r="G842" i="1"/>
  <c r="F842" i="1"/>
  <c r="E842" i="1"/>
  <c r="D842" i="1"/>
  <c r="J855" i="1"/>
  <c r="H855" i="1"/>
  <c r="G855" i="1"/>
  <c r="F855" i="1"/>
  <c r="E855" i="1"/>
  <c r="D855" i="1"/>
  <c r="J1078" i="1"/>
  <c r="H1078" i="1"/>
  <c r="G1078" i="1"/>
  <c r="F1078" i="1"/>
  <c r="E1078" i="1"/>
  <c r="D1078" i="1"/>
  <c r="J1035" i="1"/>
  <c r="H1035" i="1"/>
  <c r="F1035" i="1"/>
  <c r="E1035" i="1"/>
  <c r="D1035" i="1"/>
  <c r="J529" i="1"/>
  <c r="H529" i="1"/>
  <c r="G529" i="1"/>
  <c r="F529" i="1"/>
  <c r="E529" i="1"/>
  <c r="K12" i="1"/>
  <c r="E1060" i="1"/>
  <c r="F1060" i="1"/>
  <c r="G1060" i="1"/>
  <c r="H1060" i="1"/>
  <c r="J1060" i="1"/>
  <c r="D1060" i="1"/>
  <c r="D954" i="1"/>
  <c r="E903" i="1"/>
  <c r="F903" i="1"/>
  <c r="G903" i="1"/>
  <c r="H903" i="1"/>
  <c r="J903" i="1"/>
  <c r="D903" i="1"/>
  <c r="D878" i="1"/>
  <c r="D877" i="1"/>
  <c r="D876" i="1"/>
  <c r="D875" i="1"/>
  <c r="D874" i="1"/>
  <c r="D873" i="1"/>
  <c r="D871" i="1"/>
  <c r="E680" i="1"/>
  <c r="F680" i="1"/>
  <c r="G680" i="1"/>
  <c r="H680" i="1"/>
  <c r="J680" i="1"/>
  <c r="D680" i="1"/>
  <c r="E581" i="1"/>
  <c r="F581" i="1"/>
  <c r="G581" i="1"/>
  <c r="J581" i="1"/>
  <c r="E470" i="1"/>
  <c r="F470" i="1"/>
  <c r="G470" i="1"/>
  <c r="H470" i="1"/>
  <c r="J470" i="1"/>
  <c r="D470" i="1"/>
  <c r="E433" i="1"/>
  <c r="F433" i="1"/>
  <c r="G433" i="1"/>
  <c r="H433" i="1"/>
  <c r="J433" i="1"/>
  <c r="D433" i="1"/>
  <c r="D348" i="1"/>
  <c r="D344" i="1"/>
  <c r="D354" i="1"/>
  <c r="D356" i="1"/>
  <c r="D361" i="1"/>
  <c r="D365" i="1"/>
  <c r="D400" i="1"/>
  <c r="D402" i="1"/>
  <c r="D406" i="1"/>
  <c r="D412" i="1"/>
  <c r="D415" i="1"/>
  <c r="D419" i="1"/>
  <c r="D418" i="1"/>
  <c r="D424" i="1"/>
  <c r="D427" i="1"/>
  <c r="D426" i="1"/>
  <c r="D442" i="1"/>
  <c r="D443" i="1"/>
  <c r="D444" i="1"/>
  <c r="D445" i="1"/>
  <c r="D446" i="1"/>
  <c r="D447" i="1"/>
  <c r="D449" i="1"/>
  <c r="D450" i="1"/>
  <c r="D454" i="1"/>
  <c r="D457" i="1"/>
  <c r="D487" i="1"/>
  <c r="D498" i="1"/>
  <c r="D500" i="1"/>
  <c r="D515" i="1"/>
  <c r="D517" i="1"/>
  <c r="D521" i="1"/>
  <c r="D531" i="1"/>
  <c r="D536" i="1"/>
  <c r="D541" i="1"/>
  <c r="D581" i="1"/>
  <c r="D587" i="1"/>
  <c r="D600" i="1"/>
  <c r="D651" i="1"/>
  <c r="D654" i="1"/>
  <c r="D670" i="1"/>
  <c r="D673" i="1"/>
  <c r="D676" i="1"/>
  <c r="D697" i="1"/>
  <c r="D699" i="1"/>
  <c r="D709" i="1"/>
  <c r="D747" i="1"/>
  <c r="D751" i="1"/>
  <c r="D757" i="1"/>
  <c r="D758" i="1"/>
  <c r="D761" i="1"/>
  <c r="D762" i="1"/>
  <c r="D764" i="1"/>
  <c r="D763" i="1"/>
  <c r="D777" i="1"/>
  <c r="D799" i="1"/>
  <c r="D834" i="1"/>
  <c r="D853" i="1"/>
  <c r="D862" i="1"/>
  <c r="D869" i="1"/>
  <c r="E406" i="1"/>
  <c r="F406" i="1"/>
  <c r="G406" i="1"/>
  <c r="H406" i="1"/>
  <c r="J406" i="1"/>
  <c r="E402" i="1"/>
  <c r="F402" i="1"/>
  <c r="G402" i="1"/>
  <c r="H402" i="1"/>
  <c r="J402" i="1"/>
  <c r="E344" i="1"/>
  <c r="F344" i="1"/>
  <c r="G344" i="1"/>
  <c r="H344" i="1"/>
  <c r="J344" i="1"/>
  <c r="E28" i="1"/>
  <c r="E16" i="1"/>
  <c r="F28" i="1"/>
  <c r="F16" i="1"/>
  <c r="G28" i="1"/>
  <c r="H28" i="1"/>
  <c r="H16" i="1"/>
  <c r="J28" i="1"/>
  <c r="J16" i="1"/>
  <c r="D28" i="1"/>
  <c r="D16" i="1"/>
  <c r="E1016" i="1"/>
  <c r="F1016" i="1"/>
  <c r="G1016" i="1"/>
  <c r="H1016" i="1"/>
  <c r="J1016" i="1"/>
  <c r="D1016" i="1"/>
  <c r="E697" i="1"/>
  <c r="F697" i="1"/>
  <c r="H697" i="1"/>
  <c r="J697" i="1"/>
  <c r="D440" i="1"/>
  <c r="D432" i="1"/>
  <c r="D486" i="1"/>
  <c r="D506" i="1"/>
  <c r="D410" i="1"/>
  <c r="D409" i="1"/>
  <c r="D540" i="1"/>
  <c r="D760" i="1"/>
  <c r="D754" i="1"/>
  <c r="D767" i="1"/>
  <c r="D343" i="1"/>
  <c r="D746" i="1"/>
  <c r="E148" i="1"/>
  <c r="F148" i="1"/>
  <c r="H148" i="1"/>
  <c r="J148" i="1"/>
  <c r="E587" i="1"/>
  <c r="F587" i="1"/>
  <c r="G587" i="1"/>
  <c r="H587" i="1"/>
  <c r="J587" i="1"/>
  <c r="E1137" i="1"/>
  <c r="F1137" i="1"/>
  <c r="G1137" i="1"/>
  <c r="H1137" i="1"/>
  <c r="J1137" i="1"/>
  <c r="E1135" i="1"/>
  <c r="F1135" i="1"/>
  <c r="G1135" i="1"/>
  <c r="H1135" i="1"/>
  <c r="J1135" i="1"/>
  <c r="E1133" i="1"/>
  <c r="F1133" i="1"/>
  <c r="G1133" i="1"/>
  <c r="H1133" i="1"/>
  <c r="J1133" i="1"/>
  <c r="E1124" i="1"/>
  <c r="F1124" i="1"/>
  <c r="G1124" i="1"/>
  <c r="H1124" i="1"/>
  <c r="J1124" i="1"/>
  <c r="E1106" i="1"/>
  <c r="F1106" i="1"/>
  <c r="G1106" i="1"/>
  <c r="H1106" i="1"/>
  <c r="J1106" i="1"/>
  <c r="E1103" i="1"/>
  <c r="F1103" i="1"/>
  <c r="G1103" i="1"/>
  <c r="H1103" i="1"/>
  <c r="J1103" i="1"/>
  <c r="E1101" i="1"/>
  <c r="F1101" i="1"/>
  <c r="G1101" i="1"/>
  <c r="H1101" i="1"/>
  <c r="J1101" i="1"/>
  <c r="E1099" i="1"/>
  <c r="F1099" i="1"/>
  <c r="G1099" i="1"/>
  <c r="H1099" i="1"/>
  <c r="J1099" i="1"/>
  <c r="E1085" i="1"/>
  <c r="F1085" i="1"/>
  <c r="G1085" i="1"/>
  <c r="H1085" i="1"/>
  <c r="J1085" i="1"/>
  <c r="D1081" i="1"/>
  <c r="E1081" i="1"/>
  <c r="F1081" i="1"/>
  <c r="G1081" i="1"/>
  <c r="H1081" i="1"/>
  <c r="J1081" i="1"/>
  <c r="E1043" i="1"/>
  <c r="F1043" i="1"/>
  <c r="G1043" i="1"/>
  <c r="H1043" i="1"/>
  <c r="J1043" i="1"/>
  <c r="G1035" i="1"/>
  <c r="E1026" i="1"/>
  <c r="F1026" i="1"/>
  <c r="G1026" i="1"/>
  <c r="H1026" i="1"/>
  <c r="J1026" i="1"/>
  <c r="E1023" i="1"/>
  <c r="F1023" i="1"/>
  <c r="G1023" i="1"/>
  <c r="H1023" i="1"/>
  <c r="J1023" i="1"/>
  <c r="E1014" i="1"/>
  <c r="F1014" i="1"/>
  <c r="G1014" i="1"/>
  <c r="H1014" i="1"/>
  <c r="J1014" i="1"/>
  <c r="E960" i="1"/>
  <c r="F960" i="1"/>
  <c r="G960" i="1"/>
  <c r="H960" i="1"/>
  <c r="J960" i="1"/>
  <c r="E954" i="1"/>
  <c r="F954" i="1"/>
  <c r="G954" i="1"/>
  <c r="H954" i="1"/>
  <c r="J954" i="1"/>
  <c r="E952" i="1"/>
  <c r="F952" i="1"/>
  <c r="G952" i="1"/>
  <c r="H952" i="1"/>
  <c r="J952" i="1"/>
  <c r="E943" i="1"/>
  <c r="F943" i="1"/>
  <c r="G943" i="1"/>
  <c r="H943" i="1"/>
  <c r="J943" i="1"/>
  <c r="E913" i="1"/>
  <c r="F913" i="1"/>
  <c r="G913" i="1"/>
  <c r="H913" i="1"/>
  <c r="J913" i="1"/>
  <c r="D913" i="1"/>
  <c r="E869" i="1"/>
  <c r="F869" i="1"/>
  <c r="G869" i="1"/>
  <c r="H869" i="1"/>
  <c r="J869" i="1"/>
  <c r="E862" i="1"/>
  <c r="F862" i="1"/>
  <c r="G862" i="1"/>
  <c r="H862" i="1"/>
  <c r="J862" i="1"/>
  <c r="E853" i="1"/>
  <c r="F853" i="1"/>
  <c r="G853" i="1"/>
  <c r="H853" i="1"/>
  <c r="J853" i="1"/>
  <c r="J842" i="1"/>
  <c r="E834" i="1"/>
  <c r="F834" i="1"/>
  <c r="G834" i="1"/>
  <c r="H834" i="1"/>
  <c r="J834" i="1"/>
  <c r="E799" i="1"/>
  <c r="F799" i="1"/>
  <c r="G799" i="1"/>
  <c r="H799" i="1"/>
  <c r="J799" i="1"/>
  <c r="E777" i="1"/>
  <c r="F777" i="1"/>
  <c r="G777" i="1"/>
  <c r="H777" i="1"/>
  <c r="J777" i="1"/>
  <c r="E763" i="1"/>
  <c r="F763" i="1"/>
  <c r="G763" i="1"/>
  <c r="H763" i="1"/>
  <c r="J763" i="1"/>
  <c r="E760" i="1"/>
  <c r="F760" i="1"/>
  <c r="G760" i="1"/>
  <c r="H760" i="1"/>
  <c r="J760" i="1"/>
  <c r="E754" i="1"/>
  <c r="F754" i="1"/>
  <c r="G754" i="1"/>
  <c r="H754" i="1"/>
  <c r="J754" i="1"/>
  <c r="E751" i="1"/>
  <c r="F751" i="1"/>
  <c r="G751" i="1"/>
  <c r="H751" i="1"/>
  <c r="J751" i="1"/>
  <c r="E747" i="1"/>
  <c r="F747" i="1"/>
  <c r="G747" i="1"/>
  <c r="H747" i="1"/>
  <c r="J747" i="1"/>
  <c r="E709" i="1"/>
  <c r="F709" i="1"/>
  <c r="G709" i="1"/>
  <c r="H709" i="1"/>
  <c r="J709" i="1"/>
  <c r="E699" i="1"/>
  <c r="F699" i="1"/>
  <c r="G699" i="1"/>
  <c r="H699" i="1"/>
  <c r="J699" i="1"/>
  <c r="E676" i="1"/>
  <c r="F676" i="1"/>
  <c r="G676" i="1"/>
  <c r="H676" i="1"/>
  <c r="J676" i="1"/>
  <c r="E673" i="1"/>
  <c r="F673" i="1"/>
  <c r="G673" i="1"/>
  <c r="H673" i="1"/>
  <c r="J673" i="1"/>
  <c r="E670" i="1"/>
  <c r="F670" i="1"/>
  <c r="G670" i="1"/>
  <c r="H670" i="1"/>
  <c r="J670" i="1"/>
  <c r="E654" i="1"/>
  <c r="F654" i="1"/>
  <c r="G654" i="1"/>
  <c r="H654" i="1"/>
  <c r="J654" i="1"/>
  <c r="E651" i="1"/>
  <c r="F651" i="1"/>
  <c r="G651" i="1"/>
  <c r="H651" i="1"/>
  <c r="J651" i="1"/>
  <c r="E600" i="1"/>
  <c r="F600" i="1"/>
  <c r="G600" i="1"/>
  <c r="H600" i="1"/>
  <c r="J600" i="1"/>
  <c r="E354" i="1"/>
  <c r="F354" i="1"/>
  <c r="G354" i="1"/>
  <c r="H354" i="1"/>
  <c r="J354" i="1"/>
  <c r="E327" i="1"/>
  <c r="F327" i="1"/>
  <c r="G327" i="1"/>
  <c r="H327" i="1"/>
  <c r="J327" i="1"/>
  <c r="E317" i="1"/>
  <c r="F317" i="1"/>
  <c r="G317" i="1"/>
  <c r="H317" i="1"/>
  <c r="J317" i="1"/>
  <c r="E314" i="1"/>
  <c r="F314" i="1"/>
  <c r="G314" i="1"/>
  <c r="H314" i="1"/>
  <c r="J314" i="1"/>
  <c r="E295" i="1"/>
  <c r="F295" i="1"/>
  <c r="G295" i="1"/>
  <c r="H295" i="1"/>
  <c r="J295" i="1"/>
  <c r="E290" i="1"/>
  <c r="F290" i="1"/>
  <c r="G290" i="1"/>
  <c r="H290" i="1"/>
  <c r="E270" i="1"/>
  <c r="E251" i="1"/>
  <c r="F251" i="1"/>
  <c r="G251" i="1"/>
  <c r="H251" i="1"/>
  <c r="J251" i="1"/>
  <c r="E247" i="1"/>
  <c r="F247" i="1"/>
  <c r="G247" i="1"/>
  <c r="H247" i="1"/>
  <c r="J247" i="1"/>
  <c r="E232" i="1"/>
  <c r="F232" i="1"/>
  <c r="G232" i="1"/>
  <c r="H232" i="1"/>
  <c r="J232" i="1"/>
  <c r="E225" i="1"/>
  <c r="F225" i="1"/>
  <c r="G225" i="1"/>
  <c r="H225" i="1"/>
  <c r="J225" i="1"/>
  <c r="E214" i="1"/>
  <c r="F214" i="1"/>
  <c r="G214" i="1"/>
  <c r="H214" i="1"/>
  <c r="J214" i="1"/>
  <c r="E174" i="1"/>
  <c r="F174" i="1"/>
  <c r="G174" i="1"/>
  <c r="H174" i="1"/>
  <c r="J174" i="1"/>
  <c r="F151" i="1"/>
  <c r="G151" i="1"/>
  <c r="H151" i="1"/>
  <c r="J151" i="1"/>
  <c r="E13" i="1"/>
  <c r="F13" i="1"/>
  <c r="G13" i="1"/>
  <c r="H13" i="1"/>
  <c r="J13" i="1"/>
  <c r="E541" i="1"/>
  <c r="F541" i="1"/>
  <c r="G541" i="1"/>
  <c r="H541" i="1"/>
  <c r="J541" i="1"/>
  <c r="E536" i="1"/>
  <c r="F536" i="1"/>
  <c r="G536" i="1"/>
  <c r="H536" i="1"/>
  <c r="J536" i="1"/>
  <c r="E531" i="1"/>
  <c r="F531" i="1"/>
  <c r="G531" i="1"/>
  <c r="H531" i="1"/>
  <c r="J531" i="1"/>
  <c r="E521" i="1"/>
  <c r="F521" i="1"/>
  <c r="G521" i="1"/>
  <c r="H521" i="1"/>
  <c r="J521" i="1"/>
  <c r="E517" i="1"/>
  <c r="F517" i="1"/>
  <c r="G517" i="1"/>
  <c r="H517" i="1"/>
  <c r="J517" i="1"/>
  <c r="E515" i="1"/>
  <c r="F515" i="1"/>
  <c r="G515" i="1"/>
  <c r="H515" i="1"/>
  <c r="J515" i="1"/>
  <c r="E500" i="1"/>
  <c r="F500" i="1"/>
  <c r="G500" i="1"/>
  <c r="H500" i="1"/>
  <c r="J500" i="1"/>
  <c r="E498" i="1"/>
  <c r="F498" i="1"/>
  <c r="G498" i="1"/>
  <c r="H498" i="1"/>
  <c r="J498" i="1"/>
  <c r="E457" i="1"/>
  <c r="F457" i="1"/>
  <c r="G457" i="1"/>
  <c r="H457" i="1"/>
  <c r="J457" i="1"/>
  <c r="E454" i="1"/>
  <c r="F454" i="1"/>
  <c r="G454" i="1"/>
  <c r="H454" i="1"/>
  <c r="J454" i="1"/>
  <c r="E450" i="1"/>
  <c r="F450" i="1"/>
  <c r="G450" i="1"/>
  <c r="H450" i="1"/>
  <c r="J450" i="1"/>
  <c r="E437" i="1"/>
  <c r="F437" i="1"/>
  <c r="G437" i="1"/>
  <c r="H437" i="1"/>
  <c r="J437" i="1"/>
  <c r="E424" i="1"/>
  <c r="E409" i="1"/>
  <c r="F424" i="1"/>
  <c r="F409" i="1"/>
  <c r="G424" i="1"/>
  <c r="G409" i="1"/>
  <c r="H424" i="1"/>
  <c r="H409" i="1"/>
  <c r="J424" i="1"/>
  <c r="J409" i="1"/>
  <c r="E400" i="1"/>
  <c r="F400" i="1"/>
  <c r="G400" i="1"/>
  <c r="H400" i="1"/>
  <c r="J400" i="1"/>
  <c r="F365" i="1"/>
  <c r="G365" i="1"/>
  <c r="H365" i="1"/>
  <c r="J365" i="1"/>
  <c r="E361" i="1"/>
  <c r="F361" i="1"/>
  <c r="G361" i="1"/>
  <c r="H361" i="1"/>
  <c r="J361" i="1"/>
  <c r="E356" i="1"/>
  <c r="F356" i="1"/>
  <c r="G356" i="1"/>
  <c r="H356" i="1"/>
  <c r="J356" i="1"/>
  <c r="G698" i="1"/>
  <c r="G104" i="1"/>
  <c r="G103" i="1"/>
  <c r="G877" i="1"/>
  <c r="G878" i="1"/>
  <c r="G229" i="1"/>
  <c r="G227" i="1"/>
  <c r="G875" i="1"/>
  <c r="G876" i="1"/>
  <c r="G873" i="1"/>
  <c r="G874" i="1"/>
  <c r="G664" i="1"/>
  <c r="G82" i="1"/>
  <c r="G198" i="1"/>
  <c r="G199" i="1"/>
  <c r="G665" i="1"/>
  <c r="G666" i="1"/>
  <c r="G667" i="1"/>
  <c r="G83" i="1"/>
  <c r="G646" i="1"/>
  <c r="G647" i="1"/>
  <c r="G149" i="1"/>
  <c r="G649" i="1"/>
  <c r="G150" i="1"/>
  <c r="E540" i="1"/>
  <c r="E1105" i="1"/>
  <c r="E246" i="1"/>
  <c r="E213" i="1"/>
  <c r="J746" i="1"/>
  <c r="E746" i="1"/>
  <c r="E432" i="1"/>
  <c r="F746" i="1"/>
  <c r="H213" i="1"/>
  <c r="F213" i="1"/>
  <c r="G746" i="1"/>
  <c r="F432" i="1"/>
  <c r="J540" i="1"/>
  <c r="J213" i="1"/>
  <c r="G637" i="1"/>
  <c r="G871" i="1"/>
  <c r="G841" i="1"/>
  <c r="J432" i="1"/>
  <c r="J902" i="1"/>
  <c r="F902" i="1"/>
  <c r="H432" i="1"/>
  <c r="H902" i="1"/>
  <c r="G902" i="1"/>
  <c r="E902" i="1"/>
  <c r="H746" i="1"/>
  <c r="H486" i="1"/>
  <c r="G486" i="1"/>
  <c r="E486" i="1"/>
  <c r="J142" i="1"/>
  <c r="F142" i="1"/>
  <c r="J636" i="1"/>
  <c r="E636" i="1"/>
  <c r="J841" i="1"/>
  <c r="E841" i="1"/>
  <c r="J1034" i="1"/>
  <c r="H506" i="1"/>
  <c r="G506" i="1"/>
  <c r="F506" i="1"/>
  <c r="G213" i="1"/>
  <c r="J486" i="1"/>
  <c r="F486" i="1"/>
  <c r="J506" i="1"/>
  <c r="E506" i="1"/>
  <c r="H142" i="1"/>
  <c r="E142" i="1"/>
  <c r="G1034" i="1"/>
  <c r="E1034" i="1"/>
  <c r="F540" i="1"/>
  <c r="G193" i="1"/>
  <c r="G656" i="1"/>
  <c r="H636" i="1"/>
  <c r="F636" i="1"/>
  <c r="H841" i="1"/>
  <c r="F841" i="1"/>
  <c r="G70" i="1"/>
  <c r="G16" i="1"/>
  <c r="G540" i="1"/>
  <c r="G432" i="1"/>
  <c r="H1034" i="1"/>
  <c r="F1034" i="1"/>
  <c r="H343" i="1"/>
  <c r="G343" i="1"/>
  <c r="F343" i="1"/>
  <c r="H246" i="1"/>
  <c r="G246" i="1"/>
  <c r="F246" i="1"/>
  <c r="J343" i="1"/>
  <c r="G697" i="1"/>
  <c r="H1105" i="1"/>
  <c r="G1105" i="1"/>
  <c r="F1105" i="1"/>
  <c r="J1105" i="1"/>
  <c r="E767" i="1"/>
  <c r="J767" i="1"/>
  <c r="F767" i="1"/>
  <c r="H767" i="1"/>
  <c r="G767" i="1"/>
  <c r="G148" i="1"/>
  <c r="J294" i="1"/>
  <c r="J290" i="1"/>
  <c r="J246" i="1"/>
  <c r="G142" i="1"/>
  <c r="G636" i="1"/>
  <c r="F12" i="1"/>
  <c r="J12" i="1"/>
  <c r="G12" i="1"/>
  <c r="D1133" i="1"/>
  <c r="D1106" i="1"/>
  <c r="D1085" i="1"/>
  <c r="D1043" i="1"/>
  <c r="D232" i="1"/>
  <c r="D225" i="1"/>
  <c r="D213" i="1"/>
  <c r="D960" i="1"/>
  <c r="D1026" i="1"/>
  <c r="D1023" i="1"/>
  <c r="D943" i="1"/>
  <c r="D1103" i="1"/>
  <c r="D1101" i="1"/>
  <c r="D1099" i="1"/>
  <c r="D1034" i="1"/>
  <c r="D1137" i="1"/>
  <c r="D1135" i="1"/>
  <c r="D1124" i="1"/>
  <c r="D952" i="1"/>
  <c r="D1014" i="1"/>
  <c r="D841" i="1"/>
  <c r="D902" i="1"/>
  <c r="D1105" i="1"/>
  <c r="D253" i="1"/>
  <c r="D252" i="1"/>
  <c r="D258" i="1"/>
  <c r="D272" i="1"/>
  <c r="D288" i="1"/>
  <c r="D260" i="1"/>
  <c r="D259" i="1"/>
  <c r="D151" i="1"/>
  <c r="D251" i="1"/>
  <c r="D255" i="1"/>
  <c r="D256" i="1"/>
  <c r="D285" i="1"/>
  <c r="D286" i="1"/>
  <c r="D287" i="1"/>
  <c r="D291" i="1"/>
  <c r="D292" i="1"/>
  <c r="D293" i="1"/>
  <c r="D271" i="1"/>
  <c r="D270" i="1"/>
  <c r="D296" i="1"/>
  <c r="D313" i="1"/>
  <c r="D311" i="1"/>
  <c r="D315" i="1"/>
  <c r="D316" i="1"/>
  <c r="D318" i="1"/>
  <c r="D268" i="1"/>
  <c r="D269" i="1"/>
  <c r="D328" i="1"/>
  <c r="D329" i="1"/>
  <c r="D330" i="1"/>
  <c r="D331" i="1"/>
  <c r="D332" i="1"/>
  <c r="D333" i="1"/>
  <c r="D334" i="1"/>
  <c r="D335" i="1"/>
  <c r="D336" i="1"/>
  <c r="D337" i="1"/>
  <c r="D248" i="1"/>
  <c r="D284" i="1"/>
  <c r="D317" i="1"/>
  <c r="D327" i="1"/>
  <c r="D247" i="1"/>
  <c r="D295" i="1"/>
  <c r="D290" i="1"/>
  <c r="D254" i="1"/>
  <c r="D314" i="1"/>
  <c r="E343" i="1"/>
  <c r="E12" i="1"/>
  <c r="D13" i="1"/>
  <c r="D182" i="1"/>
  <c r="D142" i="1"/>
  <c r="H627" i="1"/>
  <c r="H626" i="1"/>
  <c r="H625" i="1"/>
  <c r="H624" i="1"/>
  <c r="H623" i="1"/>
  <c r="H622" i="1"/>
  <c r="H621" i="1"/>
  <c r="H620" i="1"/>
  <c r="H619" i="1"/>
  <c r="H618" i="1"/>
  <c r="H617" i="1"/>
  <c r="H616" i="1"/>
  <c r="H615" i="1"/>
  <c r="H614" i="1"/>
  <c r="H613" i="1"/>
  <c r="H612" i="1"/>
  <c r="H611" i="1"/>
  <c r="H597" i="1"/>
  <c r="H596" i="1"/>
  <c r="H595" i="1"/>
  <c r="H586" i="1"/>
  <c r="H606" i="1"/>
  <c r="H603" i="1"/>
  <c r="H585" i="1"/>
  <c r="H581" i="1"/>
  <c r="H593" i="1"/>
  <c r="H610" i="1"/>
  <c r="H540" i="1"/>
  <c r="H12" i="1"/>
  <c r="D246" i="1"/>
  <c r="D636" i="1"/>
</calcChain>
</file>

<file path=xl/sharedStrings.xml><?xml version="1.0" encoding="utf-8"?>
<sst xmlns="http://schemas.openxmlformats.org/spreadsheetml/2006/main" count="2073" uniqueCount="1353">
  <si>
    <t>№ з/п</t>
  </si>
  <si>
    <t>Назва проекту або заходу</t>
  </si>
  <si>
    <t>Кошторисна вартість об'єкта, тис грн.</t>
  </si>
  <si>
    <t>ДФРР</t>
  </si>
  <si>
    <t>МТД</t>
  </si>
  <si>
    <t>Перелік проектів та заходів, які потребують фінансування з державного та обласного бюджетів, міжнародної технічної допомоги.</t>
  </si>
  <si>
    <t>Надзвичайна кредитна програма для відновлення України (1-й транш)</t>
  </si>
  <si>
    <t>м. Рубіжне</t>
  </si>
  <si>
    <t>м. Сєвєродонецьк</t>
  </si>
  <si>
    <t>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t>
  </si>
  <si>
    <t>Будівництво зовнішнього електропостачання території в районі озера Чисте, м.Сєвєродонецьк</t>
  </si>
  <si>
    <t>Капітальний ремонт СЗОШ №15 І-ІІІ ступенів м.Сєвєродонецька, розташованої за адресою: вул. Федоренко, б.39 (заміна віконних та дверних блоків,ремонт системи опалення)</t>
  </si>
  <si>
    <t>Капітальний ремонт СЗОШ №6 І-ІІІ ступенів м.Сєвєродонецька, розташованої за адресою: вул.Маяковського, б.9 (заміна віконних та дверних блоків,ремонт системи опалення,утеплення покриття підлоги )</t>
  </si>
  <si>
    <t>Реконструкція мереж внутрішнього освітлення КДЮСШ №1 м.Сєвєродонецьк</t>
  </si>
  <si>
    <t>Реконструкція мереж внутрішнього освітлення СДЮСТШ ВВС «Садко» м.Сєвєродонецьк</t>
  </si>
  <si>
    <t xml:space="preserve">Реконструкція системи освітлення НВК «Спеціалізована школа-колегіум «Національного університету «Києво-Могилянська академія» м. Сєвєродонецька </t>
  </si>
  <si>
    <t>«Реконструкція заплавного мосту №2 м.Сєвєродонецьк»</t>
  </si>
  <si>
    <t>«Реконструкція заплавного мосту №3 м.Сєвєродонецьк»</t>
  </si>
  <si>
    <t>«Реконструкція заплавного мосту №4 м.Сєвєродонецьк»</t>
  </si>
  <si>
    <t>Капітальний ремонт дитячого навчального закладу № 43</t>
  </si>
  <si>
    <t xml:space="preserve">Реконструкція проїжджої частини вул. Сметаніна в м.Сєвєродонецьку  </t>
  </si>
  <si>
    <t>«Реконструкція зливневої каналізації по вул. Сметаніна в м. Сєвєродонецьк»</t>
  </si>
  <si>
    <t>Розробка робочого проекту по обєкту" Реконструкція вивільнених приміщень  СЗОШ №13 у  м.Сєвєродонецьку під відкриття комунального дошкільного навчального закладу (дитячий садок «Сонечко») на 80 місць (4 дошкільні групи)"</t>
  </si>
  <si>
    <t>Розробка робочого проекту по обєкту  "Реконструкція дошкільного відділення комунального Борівського навчально-виховного комплексу Сєвєродонецької міської ради"</t>
  </si>
  <si>
    <t>Реконструкція приміщень колишньої молочної кухні під службове житло по вул. Побєди, 4, у м. Кремінна</t>
  </si>
  <si>
    <t>Капремонт у трьох будівель ТМО м. Креміна систем опалення, утеплення стін, с заміною вікон і вхідних дверей, заміна покрівлі с утепленням з метою енергозбереження</t>
  </si>
  <si>
    <t>Капітальний ремонт (заміна) віконних блоків будівлі дошкільного навчального закладу «Ластівка» м. Кремінна Луганської області</t>
  </si>
  <si>
    <t>Підвищення енергоефективності муніципальної будівлі Кремінської міської ради. Капітальний ремонт фасаду з утепленням стін. Капітальний ремонт приміщень. Капітальний ремонт (заміна) віконних блоків.</t>
  </si>
  <si>
    <t>Капітальний ремонт (заміна) віконних блоків та дверей будівлі Красноріченської загальноосвітньої школи І-ІІІ ступенів, смт. Красноріченське, Кремінського району Луганської області</t>
  </si>
  <si>
    <t>Реконструкція системи водопостачання м.Кремінна, Луганської обл. 3 етап. Реконструкція мереж водопостачання від ВНС "Житлівка"</t>
  </si>
  <si>
    <t>Капітальний ремонт мереж зовнішнього освітлення м. Кремінна</t>
  </si>
  <si>
    <t>Міст через р. Мечетну с. Новокраснянка Кремінського району Луганської області</t>
  </si>
  <si>
    <t>Автомобільний міст через річку Красна по вул. Титова в м. Кремінна Кремінського району Луганської області</t>
  </si>
  <si>
    <t>Капітальний ремонт водопровідної насосної станції «Кремінська»</t>
  </si>
  <si>
    <t>Капітальний ремонт Кремінської ЗОШ №2</t>
  </si>
  <si>
    <t xml:space="preserve">Ремонт будівлі «Районної дитячої бібліотеки» </t>
  </si>
  <si>
    <t>Ремонт будівлі  Червонопопівського сільського клубу</t>
  </si>
  <si>
    <t>"Варварівська загальноосвітня школа І-ІІІ ступенів за адресою вул. Комсомольська, буд.8, с Варварівка Кремінського району Луганської області"</t>
  </si>
  <si>
    <t>"Карітальний ремонт будівлі яслі-саду "Рябінушка" (енергозбереження)" (Луганська обл, Кремінський район, с. Кудряшівка, вул. Гагаріна, б.28)</t>
  </si>
  <si>
    <t>"Реконструкція Булгаківського фельдшерського пункту розташованого за адресою: Луганська область, Кремінський район, 
с. Булгаківка, вул. Совєтська, 22В"</t>
  </si>
  <si>
    <t>"Реконструкція Нововодянського фельдшерського пункту, розташованого за адресою: Луганська область, Кремінський район, с. Нововодяне, вул. Центральна, 52"</t>
  </si>
  <si>
    <t>«Реконструкція Червонопопівського фельдшерського пункту» (Луганська область, Кремінський район, с. Червонопопівка, вул. Центральна, 5)</t>
  </si>
  <si>
    <t>Капітальний ремонт електрообладнання  та електромереж інфекційного відділення  № 1</t>
  </si>
  <si>
    <t>Капітальний ремонт електрообладнання  та електромереж  поліклініки   № 1</t>
  </si>
  <si>
    <t>Капітальний ремонт електрообладнання  та електромереж  стерилізаційного відділення  № 1</t>
  </si>
  <si>
    <t>Капітальний ремонт електрообладнання  та електромереж   головного терапевтичного корпусу  № 1</t>
  </si>
  <si>
    <t>Капітальний ремонт електрообладнання  та електромереж  фізіотерапії № 1</t>
  </si>
  <si>
    <t>Капітальний ремонт електрообладнання  та електромереж харчоблоку № 1</t>
  </si>
  <si>
    <t>Капітальний ремонт електрообладнання  та електромереж родильного відділення  № 1</t>
  </si>
  <si>
    <t xml:space="preserve">Капітальний ремонт будівлі поліклініки КУ «Кремінське районне територіальне медичне об’єднання» з утепленням стін , заміною вікон та вхідних дверей , ремонтом приміщень та  технічне її переоснащення за адресою : Луганська обл. , м. Кремінна , вул Побєди, 1А.   </t>
  </si>
  <si>
    <t>Капітальний ремонт  будівлі  КУ «Кремінське районне територіальне медичне об’єднання» з заміною покрівлі,   вікон та вхідних дверей ,  утепленням будівлі , ремонтом приміщень та технічне переоснащення стерилізаційного відділення  за адресою : Луганська обл. , м. Кремінна , вул Побєди, 1А.</t>
  </si>
  <si>
    <t xml:space="preserve">Капітальний ремонт будівлі інфекційного відділення  КУ «Кремінське районне територіальне медичне об»єднання» з заміною покрівлі,   вікон та вхідних дверей ,  утепленням  будівлі , ремонтом приміщень та його технічне переоснащення за адресою : Луганська обл. , м. Кремінна , вул Побєди, 1А.  </t>
  </si>
  <si>
    <t>Підвищення енергоефективності будівлі дошкільного навчального закладу «Катруся» розташованого за адресою вул. Шевченко,31 м. Кремінна Луганської області. Капітальний ремонт фасаду з теплоізоляцією стін</t>
  </si>
  <si>
    <t>Підвищення енергоефективності будівлі клубу  розташованого за адресою вул. Роз`їздна  c-ще Житлівка м. Кремінна Луганської області. Капітальний ремонт фасаду з теплоізоляцією стін. Капітальний ремонт (заміна) вікон та дверей</t>
  </si>
  <si>
    <t>Підвищення енергоефективності будівлі дошкільного навчального закладу «Ластівка» розташованого за адресою вул. Шевченко,40 м. Кремінна Луганської області. Капітальний ремонт фасаду з теплоізоляцією стін.</t>
  </si>
  <si>
    <t>Капітальний ремонт мереж зовнішнього освітлення вулиць селища Житлівка, м. Кремінна</t>
  </si>
  <si>
    <t>Капітальний ремонт мереж зовнішнього освітлення вулиць селища Кузьміне, м. Кремінна</t>
  </si>
  <si>
    <t>Капітальний ремонт мереж зовнішнього освітлення вулиць селища Червона Діброва, м. Кремінна</t>
  </si>
  <si>
    <t>Капітальний ремонт автодороги по вул. Клубна в м.Кремінна Луганської області</t>
  </si>
  <si>
    <t>Капітальний ремонт автодороги по пров. Радищева  в м.Кремінна Луганської області</t>
  </si>
  <si>
    <t>Капітальний ремонт автодороги по вул. І.Франка в м.Кремінна Луганської області</t>
  </si>
  <si>
    <t>Капітальний ремонт автодороги по пров. Медовий в м.Кремінна Луганської області</t>
  </si>
  <si>
    <t>Капітальний ремонт автодороги по вул. Горького в м.Кремінна Луганської області</t>
  </si>
  <si>
    <t>Капітальний ремонт автодороги по вул. Шевченко в м.Кремінна Луганської області</t>
  </si>
  <si>
    <t>Капітальний ремонт автодороги по пров. Спортивний в м.Кремінна Луганської області</t>
  </si>
  <si>
    <t>Капітальний ремонт автодороги по вул. Центральна в м.Кремінна Луганської області</t>
  </si>
  <si>
    <t>Капітальний ремонт автодороги по вул. Кооперативна (від Кооперативна до вул. Дражевського) в м.Кремінна Луганської області</t>
  </si>
  <si>
    <t>Капітальний ремонт автодороги по пров. Садовий в м.Кремінна Луганської області</t>
  </si>
  <si>
    <t>Капітальний ремонт автодороги по вул. Слобожанська в м.Кремінна Луганської області</t>
  </si>
  <si>
    <t>Капітальний ремонт автодороги по пл. Паркова (від вул. Хвойна до вул. Слобожанська) в м.Кремінна Луганської області</t>
  </si>
  <si>
    <t>Капітальний ремонт автодороги по вул. Підвільшанська в м.Кремінна Луганської області</t>
  </si>
  <si>
    <t>Капітальний ремонт автодороги по пров. І.Франка в м.Кремінна Луганської області</t>
  </si>
  <si>
    <t>Капітальний ремонт автодороги по вул. Джерельна в м.Кремінна Луганської області</t>
  </si>
  <si>
    <t>Реконструкція проспекту "Дружби" в м.Кремінна Луганської області</t>
  </si>
  <si>
    <t>Реконструкція пл.Красна в м.Кремінна Луганської області</t>
  </si>
  <si>
    <t>Реконструкція центральної системи водопостачання с. Промінь - с. Петрівка Сватівського району, Луганської області. 1 етап (корегування)</t>
  </si>
  <si>
    <t>Енергозберігаючі заходи в Коломийчанській ЗОШ І-ІІІ ступенів, капітальний ремонт покрівлі та заміна вікон на енергозберігаючі</t>
  </si>
  <si>
    <t>Капітальний ремонт будівлі за адресою: с. Містки вул. Миру, 15, Сватівського р-ну Луганської обл.</t>
  </si>
  <si>
    <t>Капітальний ремонт автодороги до цвинтаря на вул. Смальківка - Солонці м. Сватове Луганської області</t>
  </si>
  <si>
    <t>"Енергозберігаючі заходи в сільському будинку культури селища Новоселівське, Куземівської сільської ради", с-ще Новоселівське, вул. Центральна, 9</t>
  </si>
  <si>
    <t>Енергозберігаючі заходи, капітальний ремонт приміщення комунального закладу«Сватівський районний Народний дім «Сватова-Лучка»
(утеплення фасаду) за адресою: майдан Злагоди, буд.43, м. Сватове, Луганської області</t>
  </si>
  <si>
    <t>Енергозберігаючі заходи в Круглівському сільському будинку культури  Луганська область, Сватівський район,с. Кругле, вул. Центральна 33</t>
  </si>
  <si>
    <t>Забезпечення рівного доступу до якісної освіти дітей, які мешкають у сільській місцевості шляхом придбання трьох шкільних автобусів для НВК Ковалівська ЗОШ І-ІІІ ст.-ДНЗ, Містківської ЗОШ І-ІІІ ст. та Нижньодуванської ЗОШ І-ІІІ ст.</t>
  </si>
  <si>
    <t>Будівництво 3-х поверхового 18-ти квартирного житлового будинку для медичних працівників 
пров. Промисловий, 11, м. Сватове, Луганська обл. (корегування)</t>
  </si>
  <si>
    <t>Капітальний ремонт мережі водопостачання та водовідведення двопроверхової будівлі лікарні, будівлі дитячої консультації за адресою: м. Сватове, пл. Привокзальна 1</t>
  </si>
  <si>
    <t>Кремінський район</t>
  </si>
  <si>
    <t>Сватівський район</t>
  </si>
  <si>
    <r>
      <t>Реконструкція котельні під альтернативне паливо (котельня ліцею) КП «Креміннатеплокомуненерго</t>
    </r>
    <r>
      <rPr>
        <b/>
        <sz val="14"/>
        <color theme="1"/>
        <rFont val="Times New Roman"/>
        <family val="1"/>
        <charset val="204"/>
      </rPr>
      <t>»</t>
    </r>
  </si>
  <si>
    <t>Біловодський район</t>
  </si>
  <si>
    <t>Білокуракинський район</t>
  </si>
  <si>
    <t>Капітальний ремонт будівлі     Лозно-Олександрівської амбулаторії загальної практики сімейної медицини, яка знаходиться за адресою:  92211 Луганська обл. Білокуракинский р-н, смт. Лозно-Олександрівка, вул. Магістральна, 34</t>
  </si>
  <si>
    <t>"Капітальний ремонт будівлі Червоноармійського ФАП, розташованного за адресою:  92212 Луганська обл. Білокуракинський р-н, с.Червоноармієць, вул. Шевченко, б.№33"</t>
  </si>
  <si>
    <t>Реконструкція частини лікувального 3-х поверхового корпусу Білокуракинської центральної районної лікарні під пологове відділення,                                             смт. Білокуракине, вул. Чапаєва, 72</t>
  </si>
  <si>
    <t>Реконструкція поліклиники №2 Білокуракінськой ЦРЛ під лабораторію,                                                 смт. Білокуракине, вул. Чапаєва, 72</t>
  </si>
  <si>
    <t>Капітальний ремонт Просторівської ЗОШ I - III ступенів за адресою:с.Просторе вул..Радянська, буд.10, Білокуракинського району, Луганської області</t>
  </si>
  <si>
    <t xml:space="preserve">Капітальний ремонт внутрішньої мережі водопостачання Білокуракинської ЗОШ I - III ступенів за адресою: вул. Леніна (Історична), 57,смт. Білокуракине, Луганська область  </t>
  </si>
  <si>
    <t>Капітальний ремонт розвідного водопроводу с. Червоноармійське Білокуракинського району Луганської області</t>
  </si>
  <si>
    <t>Капітальний ремонт дитячо-юнацької спортивної школи,  смт.Білокуракине  92200 Луганська обл. смт. Білокуракине, вул.Леніна ,40б.</t>
  </si>
  <si>
    <t>Білокуракинська громада</t>
  </si>
  <si>
    <t xml:space="preserve"> Капітальний ремонт будівлі     Нещеретівської амбулаторії загальної практики сімейної медицини, яка знаходиться за адресою:  92252 Луганська обл. Білокуракинский р-н,  с.Нещеретове, вул.Садова, 1</t>
  </si>
  <si>
    <t>Капітальний ремонт будівлі Центральної амбулаторії загальної практики сімейної медицини смт.Білокуракине  92200 Луганська обл. смт. Білокуракине, вул.Чапаєва, 72</t>
  </si>
  <si>
    <t xml:space="preserve">«Реконструкція покрівлі спортивного залу Білокуракинської ЗОШ I - III ступенів №2 за адресою: Луганська область,смтБілокуракине, вул. Шевченка,35» </t>
  </si>
  <si>
    <t>"Капітальний ремонт даху житлового будинку по                           кв. Перемоги,  2 смт. Білокуракине, Білокуракинського району, Луганської області.</t>
  </si>
  <si>
    <t>"Капітальний ремонт даху житлового будинку по                           кв. Перемоги, 4 смт. Білокуракине, Білокуракинського району, Луганської області.</t>
  </si>
  <si>
    <t>"Капітальний ремонт даху житлового будинку по                          кв. Перемоги,  8 смт. Білокуракине, Білокуракинського району, Луганської області.</t>
  </si>
  <si>
    <t>"Капітальний ремонт даху житлового будинку по                          кв. Перемоги, 12 смт. Білокуракине, Білокуракинського району, Луганської області.</t>
  </si>
  <si>
    <t>"Капітальний ремонт даху житлового будинку по                           кв. Перемоги, 13 смт. Білокуракине, Білокуракинського району, Луганської області.</t>
  </si>
  <si>
    <t>"Капітальний ремонт даху житлового будинку по                          вул. Історична, б.54 смт. Білокуракине, Білокуракинського району, Луганської області."</t>
  </si>
  <si>
    <t>"Капітальний ремонт даху житлового будинку по                          вул.Центральна,251 смт. Білокуракине, Білокуракинського району, Луганської області."</t>
  </si>
  <si>
    <t>"Капітальний ремонт даху житлового будинку по                          вул. Базарна,21 смт. Білокуракине, Білокуракинського району, Луганської області."</t>
  </si>
  <si>
    <t>"Капітальний ремонт даху житлового будинку по                          пров. Жовтневому, 14 смт. Білокуракине, Білокуракинського району, Луганської області."</t>
  </si>
  <si>
    <t>Капітальний ремонт системи водопостачання  с.Олександропіль, Білокуракинського району, Луганської області</t>
  </si>
  <si>
    <t>Придбання ГАЗ 3309 КО-503-B-2 вакуумної машини для очищення вигрібних ям та транспортування відходів до місця утилізації на території  Білокуракинської територіальної громади</t>
  </si>
  <si>
    <t xml:space="preserve">Придбання самоскида ГАЗ 3309              AC-G 3309 CC-900мм для покращення матеріально-технічної бази Білокуракинської  територіальної громади </t>
  </si>
  <si>
    <t>Капітальний ремонт системи водопостачання  с. Курячівка, Білокуракинського району, Луганської області</t>
  </si>
  <si>
    <t>Попаснянський район</t>
  </si>
  <si>
    <t>Реконструкція Старобільської ЗОШ ІІ-ІІІ ступенів № 4 Старобільської райради на кв. Ватутіна, 53 "а" м. Старобільськ, Луганської області</t>
  </si>
  <si>
    <t>Реконструкція Старобільської ЗОШ І ступеня № 1 Старобільської райради на кв. Ватутіна, 63 м. Старобільськ, Луганської області</t>
  </si>
  <si>
    <t>Реконструкція підвідного водоводу D = 300мм L = 3700м від свердловин в селі Чмирівка Старобільського району до ВНС 2-го підйому РКП  "Старобільськвода"</t>
  </si>
  <si>
    <t>Підвідний водовод D = 300мм L = 1500м від ВНС 2-го підйому в селі Чмирівка до міста Старобільськ Луганської області»</t>
  </si>
  <si>
    <t>Реконструкція розвідного водопроводу D = 300мм L = 1700м по вулиці Леніна від залізниці до вулиці Шевченка в місті Старобільськ Луганської області</t>
  </si>
  <si>
    <t>Реконструкція водопровідної мережі села Веселе, Старобільського району, Луганської області</t>
  </si>
  <si>
    <t>Будівництво ливневої каналізації по вул. Андрющенко, Чернишевського в м. Старобільськ Луганської області</t>
  </si>
  <si>
    <t>Капітальний ремонт Старобільської міської лікарської амбулаторії загальної практики сімейної медицини №2 м. Старобільськ вул. Набережна, 20</t>
  </si>
  <si>
    <t>Капітальний ремонт будівлі дитячого відділення КУ "Старобільське РТМО" по вул. Кірова, 67, м. Старобільськ, Луганської області</t>
  </si>
  <si>
    <t>Капітальний ремонт будівлі клініко-діагностичної лабораторії з адмінприміщеннями КУ "Старобільське РТМО" по вул. Кірова, 67, м. Старобільськ, Луганської області</t>
  </si>
  <si>
    <t>Капітальний ремонт Підгорівської сільської лікарської амбулаторії загальної практики - сімейної медицини вул. Чкалова, 64 б, с. Підгорівка, Старобільського району</t>
  </si>
  <si>
    <t>Капітальний ремонт Бондаревського фельдшерського пункту вул. Центральна, 76а/1, с. Бондареве, Старобільського району,  Луганської області</t>
  </si>
  <si>
    <t>Капітальний ремонт Хворостянівського фельдшерського пункту вул. Миру, 17 с. Хворостянівка, Старобільського району, Луганської області</t>
  </si>
  <si>
    <t>Реконструкція Шпотинського фельдшерського пункту вул. Центральна, 20/1 с. Шпотине, Старобільського району, Луганської області</t>
  </si>
  <si>
    <t>Реконструкція навчальних корпусів Старобільської гімназії по вул. Володарського, 25, м. Старобільськ, Луганської області</t>
  </si>
  <si>
    <t xml:space="preserve">Реконструкція Старобільського районного будинку культури  ім. Т.Г.Шевченка по вул. Комунарів,33, м. Старобільськ, Луганської області </t>
  </si>
  <si>
    <t>Капітальний ремонт з термомодернізацією огороджувальних конструкцій сільського Будинку культури с.Підгорівка, вул.Чкалова, №126 Б/1 Старобільського р-ну, Луганської області</t>
  </si>
  <si>
    <t xml:space="preserve">Капітальний ремонт насосної станції 1-го підйому водопровідної мережі і заходи енергозбереження в с. Веселе Старобільського району Луганської області </t>
  </si>
  <si>
    <t>Байдівський спортзал-осередок спортивного життя місцевих жителів та внутрішньо переселених осіб" - ремонт приміщення спортивного залу з метою створення сприятливих умов для соціальної адаптації ВПО в сільській місцевості</t>
  </si>
  <si>
    <t>Утеплення обєктів соціальної інфраструктури на селі (Байдівська ЗОШ; Байдівський ФАП)</t>
  </si>
  <si>
    <t>Завершення будівництва комплексу по зберіганню і переробці насіння соняшнику (придбання обладнання) ТОВ "Геліант XXI"</t>
  </si>
  <si>
    <t>Старобільський район</t>
  </si>
  <si>
    <t>Районні, міські, селищні, сільські, бюджети об'єднаних громад</t>
  </si>
  <si>
    <t>Міловський район</t>
  </si>
  <si>
    <t>Капітальний ремонт будівлі Великіцької ЗОШ І-ІІІ ступенів шляхом реалізації енергоефективних заходів з заміною віконних блоків по вул. Красногорська,1 с. Великіцьк Міловського району Луганської області</t>
  </si>
  <si>
    <t>Капітальний ремонт будівлі Микільскої ЗОШ І-ІІІ ступенів шляхом реалізації енергоефективних заходів з заміною віконних блоків по вул. Леніна,72а, с.Микільск Міловського району Луганської області</t>
  </si>
  <si>
    <t>Капітальний ремонт і модернізація спортивної зали КДНЗ "Ластівка" по вул. Леніна, 57 "А" смт Мілове Міловського району Луганської області</t>
  </si>
  <si>
    <t>Капітальний ремонт будівлі терапевтичного відділення за адресою: смт Мілове, вул. Першотравнева, 2</t>
  </si>
  <si>
    <t>Капітальний ремонт будівлі хірургічного відділення за адресою: смт Мілове, вул. Першотравнева, 2</t>
  </si>
  <si>
    <t>Капітальний ремонт будівлі інфекційного відділення за адресою: смт Мілове, вул. Першотравнева, 2</t>
  </si>
  <si>
    <t>Реконструкція нежилих приміщень стоматологічного відділення під житлові квартири за адресою: смт. Мілове вул. Луначарського, 124</t>
  </si>
  <si>
    <t>Капітальний ремонт по зміцненню фундаменту, зміцненню зовнішніх стін, відновлення вимощення будівлі дитячої школи мистецтв за адресою вул. Леніна, 1 А, смт Мілове</t>
  </si>
  <si>
    <t>Виготовлення проектно-кошторисної документації по об'єкту: "Капітальний ремонт пам'ятки історії та культури Монумента "Україна - визволителям", смт Мілове, Міловський район</t>
  </si>
  <si>
    <t>Реконструкція вуличного освітлення смт Мілове (1 етап)</t>
  </si>
  <si>
    <t>Марківський район</t>
  </si>
  <si>
    <t>м. Лисичанськ</t>
  </si>
  <si>
    <t>«Капітальний ремонт автодороги по вул. К. Маркса в м. Лисичанськ»</t>
  </si>
  <si>
    <t>«Капітальний ремонт автодороги по вул. 9-го Травня в  м. Лисичанськ»</t>
  </si>
  <si>
    <t>«Капітальний ремонт автодороги по вул. Земнухова в м. Лисичанськ»</t>
  </si>
  <si>
    <t>«Капітальний ремонт автодороги по вул. Свободи в м. Лисичанськ»</t>
  </si>
  <si>
    <t>«Капітальний ремонт автодороги по вул. Дібровка в м. Лисичанськ»</t>
  </si>
  <si>
    <t>«Капітальний ремонт автодороги по вул. Гора Кірова в  м. Лисичанськ»</t>
  </si>
  <si>
    <t>«Капітальний ремонт автодороги по вул. Автомобілістів в м. Лисичанськ»</t>
  </si>
  <si>
    <t xml:space="preserve">«Капітальний ремонт автодороги по вул. Рєпіна в м. Лисичанськ»    </t>
  </si>
  <si>
    <t>«Капітальний ремонт автодороги по вул. 65 років Перемоги в м. Лисичанськ»</t>
  </si>
  <si>
    <t>«Капітальний ремонт автодороги по  вул. Пролетарська в  м. Новодружеськ»</t>
  </si>
  <si>
    <t>«Капітальний ремонт автодороги по вул. Маяковського в  м. Новодружеськ»</t>
  </si>
  <si>
    <t>«Капітальний ремонт автодороги по вул. Шкільна в м. Привілля»</t>
  </si>
  <si>
    <t>«Капітальний ремонт автодороги по вул. Чехова в м. Привілля»</t>
  </si>
  <si>
    <t>«Капітальний ремонт м'якої покрівлі житлового будинку № 345 по вул. Свердлова  м. Лисичанськ»</t>
  </si>
  <si>
    <t>«Капітальний ремонт м'якої покрівлі житлового будинку № 2А по вул. Курячого  м. Лисичанськ»</t>
  </si>
  <si>
    <t>Вузли знезараження води і стоків на насосних станціях та очисних спорудах ЛКСП "Лисичанськводоканал" (ВНС I підйому "Лісова Дача")</t>
  </si>
  <si>
    <t>Вузли знезараження води і стоків на насосних станціях та очисних спорудах ЛКСП "Лисичанськводоканал" (МОС-1, вул. Волгоградська, 63)</t>
  </si>
  <si>
    <t>Вузли знезараження води і стоків на насосних станціях та очисних спорудах ЛКСП "Лисичанськводоканал" (ВНС "Малорязанцевська")</t>
  </si>
  <si>
    <t>Вузли знезараження води і стоків на насосних станціях та очисних спорудах ЛКСП "Лисичанськводоканал" (ВНС "Білогорівська")</t>
  </si>
  <si>
    <t>Вузли знезараження води і стоків на насосних станціях та очисних спорудах ЛКСП "Лисичанськводоканал" (МОС-3, м. Привілля)</t>
  </si>
  <si>
    <t>Вузли знезараження води і стоків на насосних станціях та очисних спорудах ЛКСП "Лисичанськводоканал" (МОС-4, район заводу ГТВ)</t>
  </si>
  <si>
    <t>Капітальне будівництво киснепроводу для операційних та реанімаційних залів хірургічного корпусу</t>
  </si>
  <si>
    <t>Капітальний ремонт м'якої покрівлі Лисичанської міської поліклініки</t>
  </si>
  <si>
    <t>Капітальний ремонт бактеріологічної лабораторії</t>
  </si>
  <si>
    <t>«Капітальний ремонт будівлі із застосуванням енергозберігаючих технологій пришкільного інтернату Біловодської ЗОШ І-ІІІ ступеня вул.Леніна, 91 в смт..Біловодськ Біловодського району Луганської області»</t>
  </si>
  <si>
    <t>«Капітальний ремонт будівлі Біловодської ЗОШ І-ІІІ ст. з застосуванням енергозберігаючих технологій за адресою: вул. Леніна, 93  смт Біловодськ Луганської області"</t>
  </si>
  <si>
    <t>«Капітальний ремонт будівлі Новодеркульської ЗОШ І-ІІІ ступенів шляхом реалізації енергозберігаючих технологій за адресою: Луганська обл., с. Новодеркул»</t>
  </si>
  <si>
    <t xml:space="preserve">  «Капітальний ремонт будівлі комунальної установи «Біловодська дитячо-юнацька спортивна школа» шляхом реалізації енергоефективних заходів по вул. Козюменського, 12 а , смт. Біловодськ, Луганської області».</t>
  </si>
  <si>
    <t xml:space="preserve"> "Капітальний ремонт комунального дошкільної дитячої установи Ясла-садок №4  по  вул. Козюменського, 16 смт. Біловодськ Біловодського района Луганської області»</t>
  </si>
  <si>
    <t>Дорожньо-транспортна інфраструктура</t>
  </si>
  <si>
    <t>Житлово-комунальне господарство</t>
  </si>
  <si>
    <t>Охорона здоров'я</t>
  </si>
  <si>
    <t>Освіта</t>
  </si>
  <si>
    <t>Культура</t>
  </si>
  <si>
    <t>Житловий фонд</t>
  </si>
  <si>
    <t>Соціальна сфера</t>
  </si>
  <si>
    <t>Спорт</t>
  </si>
  <si>
    <t>Адміністративні будівлі</t>
  </si>
  <si>
    <t>Адміністративна будівля</t>
  </si>
  <si>
    <t>Інше</t>
  </si>
  <si>
    <t>«Капітальний ремонт м'якої покрівлі житлового будинку № 22 кв. Ленінського комсомолу, м. Лисичанськ»</t>
  </si>
  <si>
    <t>Реконструкція теплопостачання та водопостачання КДЮСШ № 2 м.Сєвєродонецька</t>
  </si>
  <si>
    <t>Капітальний ремонт Городищенської сільської  амбулаторії із застосуванням енергозберігаючих технологій вул. Шкільна, 2 с.Городище Біловодського р-ну Луганської обл.</t>
  </si>
  <si>
    <t>Капітальний ремонт будівлі краєзнавчого музею вул.Леніна 154 смт.Біловодськ Луганської області</t>
  </si>
  <si>
    <t xml:space="preserve">Капітальний ремонт центральної бібліотеки за адресою: Луганська область смт Біловодськ вул. Леніна, 107 </t>
  </si>
  <si>
    <t>Реконструкція каналізаційного колектора по ул. Гуньяна смт.Біловодськ Луганської області</t>
  </si>
  <si>
    <t>Розробка проектної документації та виконання робіт по проекту «Проведення робіт щодо захисту земель смт. Біловодськ Луганської області від підтоплення. ІІ етап»</t>
  </si>
  <si>
    <t>Розробка проектної документації та виконання робіт по проекту «Проведення ІІ етапу робіт по захисту від підтоплення та затоплення території смт. Біловодськ Луганської області. Розчистка канави балки Калиново»</t>
  </si>
  <si>
    <t>«Модульна котельна потужністю 550 кВт з інженерними мережами в смт.Біловодськ по вул.Леніна, 109» (РБК)</t>
  </si>
  <si>
    <t>"Інноваційні енергоефективні заходи з вуличного освітлення с.Новолимарівка. Модернізація з використанням ВДЕ ("енергія сонця")</t>
  </si>
  <si>
    <r>
      <t xml:space="preserve">Водозабезпечення вул. Леніна, Молодіжна, Чкалова, Комсомольська в смт. Біловодськ Луганської обл. </t>
    </r>
    <r>
      <rPr>
        <b/>
        <sz val="14"/>
        <color theme="1"/>
        <rFont val="Times New Roman"/>
        <family val="1"/>
        <charset val="204"/>
      </rPr>
      <t>(перша черга)</t>
    </r>
  </si>
  <si>
    <r>
      <t>"Водозабезпечення вул. Леніна, Молодіжна, Чкалова, Комсомольська  в смт. Біловодськ Луганської обл.</t>
    </r>
    <r>
      <rPr>
        <b/>
        <sz val="14"/>
        <rFont val="Times New Roman"/>
        <family val="1"/>
        <charset val="204"/>
      </rPr>
      <t>(друга черга)</t>
    </r>
  </si>
  <si>
    <r>
      <t>Реконструкція зовнішніх мереж водопостачання вулиць Першотравнева, Львівська с.Парневое, Привільне Біловодського району Луганської області</t>
    </r>
    <r>
      <rPr>
        <b/>
        <sz val="14"/>
        <rFont val="Times New Roman"/>
        <family val="1"/>
        <charset val="204"/>
      </rPr>
      <t xml:space="preserve"> (перший пусковий комплекс)</t>
    </r>
  </si>
  <si>
    <r>
      <t>Реконструкція зовнішніх мереж водопостачання вулиць Першотравнева, Львівська с.Парневое, Привільне Біловодського району Луганської області</t>
    </r>
    <r>
      <rPr>
        <b/>
        <sz val="14"/>
        <rFont val="Times New Roman"/>
        <family val="1"/>
        <charset val="204"/>
      </rPr>
      <t xml:space="preserve"> (другий пусковий комплекс)</t>
    </r>
  </si>
  <si>
    <r>
      <t>Реконструкція зовнішніх мереж водопостачання вулиць Першотравнева, Львівська с.Парневое, Привільне Біловодського району Луганської області</t>
    </r>
    <r>
      <rPr>
        <b/>
        <sz val="14"/>
        <rFont val="Times New Roman"/>
        <family val="1"/>
        <charset val="204"/>
      </rPr>
      <t xml:space="preserve"> (третій пусковий комплекс)</t>
    </r>
  </si>
  <si>
    <t>Реконструкція будівлі залу засідань Білокуракинської ЦРЛ під адмінбудівлю з застосуванням заходів енергозбереження, смт. Білокуракине, вул. Чапаєва, 72</t>
  </si>
  <si>
    <t>Капітальний ремонт житлового будинку по п-ту Дружби 8 м.Кремінна</t>
  </si>
  <si>
    <t>Капітальний ремонт житлового будинку по п-ту Дружби 9 м.Кремінна</t>
  </si>
  <si>
    <t>Капітальний ремонт житлового будинку по п-ту Дружби 10,м.Кремінна</t>
  </si>
  <si>
    <t>Капітальний ремонт житлового будинку по п-ту Дружби 11,м.Кремінна</t>
  </si>
  <si>
    <t>Капітальний ремонт житлового будинку по п-ту Дружби 12,м.Кремінна</t>
  </si>
  <si>
    <t>Капітальний ремонт житлового будинку по п-ту Дружби 15,м.Кремінна</t>
  </si>
  <si>
    <t>Капітальний ремонт житлового будинку по п-ту Дружби 16 м.Кремінна</t>
  </si>
  <si>
    <t>Капітальний ремонт житлового будинку по п-ту Дружби 18 м.Кремінна</t>
  </si>
  <si>
    <t>Будівництво вуличного водопроводу на території селища Лоскутівка Попаснянського району Луганської області</t>
  </si>
  <si>
    <t>Будівництво підвідного водопроводу від селища Лоскутівка до селища Підлісне Попаснянського району  Луганської області</t>
  </si>
  <si>
    <t>Реконструкція: утеплення огороджувальних конструкцій будівлі Попаснянської багатопрофільної гімназії №25 Попаснянської районної ради Луганської області</t>
  </si>
  <si>
    <t>«Реконструкція будівлі стаціонару, розташованого за адресою: м. Попасна вул.Серго б. 35А Попаснянський район Луганська область»</t>
  </si>
  <si>
    <t>"Реконструкція: утеплення огороджувальних конструкцій будівлі Попаснянської ЗОШ І-ІІІ ст. №1 Попаснянської районної ради Луганської області", вул. Донецька, 2А, м.Попасна, Луганська область</t>
  </si>
  <si>
    <t>"Реконструкція: утеплення огороджувальних конструкцій будівлі КЗ "Дошкільний навчальний заклад (ясла-садок) №1", вул. Кірова, 1, м.Попасна, Луганська область</t>
  </si>
  <si>
    <t>Капітальний ремонт житлового будинку №142 по вул. Миру м. Попасна Луганської області</t>
  </si>
  <si>
    <t>Капітальний ремонт житлового будинку №138 по вул. Миру м. Попасна Луганської області</t>
  </si>
  <si>
    <t>Капітальний ремонт житлового будинку №1 по пров. Шкільний м. Попасна Луганської області</t>
  </si>
  <si>
    <t>Капітальний ремонт житлового будинку №2 по пров. Шкільний м. Попасна Луганської області</t>
  </si>
  <si>
    <t>Капітальний ремонт житлового будинку №15А по вул. Суворова м. Попасна Луганської області</t>
  </si>
  <si>
    <t>Капітальний ремонт житлового будинку №3 по вул. Бахмутська м. Попасна Луганської області</t>
  </si>
  <si>
    <t>Капітальний ремонт житлового будинку №13 по вул. Бахмутська м. Попасна Луганської області</t>
  </si>
  <si>
    <t>Капітальний ремонт житлового будинку №18 по вул. М. Грушевського м. Попасна Луганської області</t>
  </si>
  <si>
    <t>Капітальний ремонт житлового будинку №118 по вул. Первомайська м. Попасна Луганської області</t>
  </si>
  <si>
    <t>Капітальний ремонт житлового будинку №120 по вул. Первомайська м. Попасна Луганської області</t>
  </si>
  <si>
    <t>Капітальний ремонт житлового будинку №171 по вул. Первомайська м. Попасна Луганської області</t>
  </si>
  <si>
    <t>Капітальний ремонт житлового будинку №173 по вул. Первомайська м. Попасна Луганської області</t>
  </si>
  <si>
    <t>Капітальний ремонт житлового будинку №177 по вул. Первомайська м. Попасна Луганської області</t>
  </si>
  <si>
    <t>Капітальний ремонт житлового будинку №21 по вул. Ціолковського м. Попасна Луганської області</t>
  </si>
  <si>
    <t>Капітальний ремонт житлового будинку №23 по вул. Ціолковського м. Попасна Луганської області</t>
  </si>
  <si>
    <t>Капітальний ремонт житлового будинку №169 по вул. Первомайська м. Попасна Луганської області</t>
  </si>
  <si>
    <t>Капітальний ремонт житлового будинку №167 по вул. Первомайська м. Попасна Луганської області</t>
  </si>
  <si>
    <t>Капітальний ремонт житлового будинку №8 по вул. Бахмутська м. Попасна Луганської області</t>
  </si>
  <si>
    <t>Капітальний ремонт житлового будинку №8 по вул. Миронівська м. Попасна Луганської області</t>
  </si>
  <si>
    <t>Капітальний ремонт житлового будинку №1А по вул. Донецька м. Попасна Луганської області</t>
  </si>
  <si>
    <t>Капітальний ремонт житлового будинку №12 по вул. Миронівська м. Попасна Луганської області</t>
  </si>
  <si>
    <t>Капітальний ремонт житлового будинку №2 по вул. Базарна м. Попасна Луганської області</t>
  </si>
  <si>
    <t>Капітальний ремонт житлового будинку №112 по вул. Миру м. Попасна Луганської області</t>
  </si>
  <si>
    <t>Капітальний ремонт асфальтобетонного покриття автомобільної дороги по вул. Первомайська у м. Попасна Луганської області</t>
  </si>
  <si>
    <t>Реконструкція вуличного освітлення по вул. Леваневського та Матросова в м. Попасна Луганської обл. з використанням енергозберігаючих світлодіодних світильників</t>
  </si>
  <si>
    <t>Реконструкція вуличного освітлення по вул. Миру, вул. Калюжного м. Попасна Луганської обл. з використанням енергозберігаючих світлодіодних світильників</t>
  </si>
  <si>
    <t>Реконструкція вуличного освітлення 
по вул. Куйбишева в м. Попасна Луганської обл. з використанням енергозберігаючих світлодіодних світильників.</t>
  </si>
  <si>
    <t>Капітальний ремонт вуличного освітлення смт Врубівка Попаснянського району Луганської області</t>
  </si>
  <si>
    <t>Реконструкція зовнішнього освітлення вулиць Шевченко, Виноградна  (Октябрьська), Федорова, Кренкеля, Папаніна та Поштова смт Вовчоярівка Попаснянського району Луганської області</t>
  </si>
  <si>
    <t xml:space="preserve">Реконструкція будівлі лікарні, розташованої за адресою: м.Гірське, вул.Гагаріна, буд.3, Попаснянський район, Луганська область  </t>
  </si>
  <si>
    <t>«Капітальний ремонт приміщень Врубівської ЗОШ І-ІІІ ступенів, яка розташована за адресою: Луганська область, Попаснянський район, смт. Врубівка, вул. Артема,1»</t>
  </si>
  <si>
    <t>"Реконструкція: утеплення огороджувальних конструкцій будівлі Попаснянської ЗОШ І-ІІІ ст. №21 Попаснянської районної ради Луганської області", вул. Чехова, 7, м. Попасна, Луганська область</t>
  </si>
  <si>
    <t>"Реконструкція: утеплення огороджувальних конструкцій будівлі Попаснянської ЗОШ І-ІІІ ст. №24 Попаснянської районної ради Луганської області", пров. Лермонтова, 14, м. Попасна, Луганська область</t>
  </si>
  <si>
    <t>"Реконструкція: утеплення огороджувальних конструкцій будівлі Комишуваської ЗОШ І-ІІІ ст. Попаснянської районної ради Луганської області", вул. 60 років Жовтня, 1а, смт. Комишуваха, Попаснянський район, Луганська область</t>
  </si>
  <si>
    <t>"Капітальний ремонт будівлі Мирнодолинської загальноосвітньої школи І-ІІІ ступенів Попаснянської районної ради Луганської області</t>
  </si>
  <si>
    <t>Капітальний ремонт будівлі дитячого навчального закладу № 5 вул. Артема, 11 смт Врубівка Попаснянського району Луганської області</t>
  </si>
  <si>
    <t>Капітальний ремонт асфальтобетонного покриття автомобільної дороги по вул. Кошевого у м. Попасна Луганської області</t>
  </si>
  <si>
    <t>Капітальний ремонт асфальтобетонного покриття автомобільної дороги по пров. Стандартному в м. Попасна Луганської області</t>
  </si>
  <si>
    <t>Капітальний ремонт асфальтобетонного покриття автомобільної дороги по пров. Лермонтова в м. Попасна Луганської області</t>
  </si>
  <si>
    <t>Переоснащення системи зовнішнього освітлення мікрорайона ВРЗ м. Попасна (реконструкція)</t>
  </si>
  <si>
    <t>Капітальний ремонт асфальтобетонного покриття по вул. Гагаріна в м. Гірське Попаснянського району Луганської області</t>
  </si>
  <si>
    <t>Будівництво світлофорного об'єкту м. Попасна Луганської області перехрестя вул. Бахмутська - пров. Стандартний</t>
  </si>
  <si>
    <t>Будівництво світлофорного об'єкту м. Попасна Луганської області перехрестя вул. Миронівська - вул. Бахмутська</t>
  </si>
  <si>
    <t>Будівництво світлофорного об'єкту м. Попасна Луганської області перехрестя вул. Первомайська - вул. Миру</t>
  </si>
  <si>
    <t>Будівництво світлофорного об'єкту м. Попасна Луганської області перехрестя вул. Первомайська - вул. Мічуріна</t>
  </si>
  <si>
    <t>Троїцький район</t>
  </si>
  <si>
    <t>Реконструкція Гречишкинської загальноосвітньої школи І-ІІІ ступенів в с.Гречишкине Новоайдарського району Луганської області (заміна вікон)</t>
  </si>
  <si>
    <t>Капітальний ремонт приміщень для туалетів та системи каналізації в Штормівській загальноосвітній школі І-ІІІ ст. в с.Штормове Новоайдарського району</t>
  </si>
  <si>
    <t>Реконструкція системи опалення Олексіївської школи-гімназії в с.Олексіївка Новоайдарського району, Луганської області (недоставлені регістри на батареї)</t>
  </si>
  <si>
    <t>Капітальний ремонт будівлі Вовкодаївська загальноосвітня школа I-II ступенів - дошкільний навчальний заклад  за адресою вул. Мостова, буд.6, с.Вовкодаєве, Новоайдарського району, Луганської області</t>
  </si>
  <si>
    <t>Реконструкція Михайлюківської ЗОШ І-ІІІ ст. за адресою: вул. Дзержинського с.Михайлюки, Новоайдарського району, Луганської області (заміна вікон)</t>
  </si>
  <si>
    <t>Придбання шкільного автобусу (2 одиниці)</t>
  </si>
  <si>
    <t>Капітальний ремонт Колядовської АСЛ Новоайдарського ЦПМСД, що знаходиться за адресою: Луганська область, Новоайдарський район, с.Колядовка, вул. Пролетарська, 70 (заміна даху, дверей, вікон, внутрішні оздоблювальні роботи, улаштування укосів, заміна підлоги)</t>
  </si>
  <si>
    <t>Реконструкціця поліклініки Новоайдарської ЦРЛ (відповідно до рішення сесії виділено 59,92726 тис.грн. Кошторисна документація на суму 298,972 тис грн)</t>
  </si>
  <si>
    <t>Реконструкція колишнього стоматологічного корпусу під розміщення ренгенолочної служби Новоайдарського РТМО по вул.Пролетарська, 20"з" смт.Новоайдар Луганської області (укріплення стін, заміна даху, вікон, опалювальної системи, сантехнічні роботи, заміна електропроводки, спеціальні та оздоблювальні роботи, покраска фасаду)</t>
  </si>
  <si>
    <t>Капітальний ремонт Райгородської АСЛ Новоайдарського ЦПМСД, що знаходиться за адресою: Луганська область, Новоайдарський район,  с.Райгородка, вул.Нова, 24а (проведення опалення, сантехнічні,  каналізацій та електромонтажні роботи, проведення зовнішніх мереж теплопостачання)</t>
  </si>
  <si>
    <t>Капітальний ремонт Смолянинівська АСЛ Новоайдарського ЦПМСД, що знаходиться за адресою: Луганська область, Новоайдарський район вул.Шевченко, 1а (заміна підлоги, внутрішні оздоблювальні роботи, утеплення фасаду, проведення опалювання, електромонтажні роботи, заміна каналізації)</t>
  </si>
  <si>
    <t>Придбання санітарного транспорту для РТМО</t>
  </si>
  <si>
    <t>Придбання санітарного транспорту для ЦПМСД</t>
  </si>
  <si>
    <t>Капітальний ремонт автодороги по вулиці Вокзальна в с. Бахмутівка Новоайдарського району Луганської області</t>
  </si>
  <si>
    <t>Капітальний  ремонт автодороги по вулиці Підгірна в с. Айдар-Миколаївка Новоайдарського району Луганської області</t>
  </si>
  <si>
    <t>Капітальний ремонт системи водозабезпечення в с.Кримське Новоайдарського району Луганської області</t>
  </si>
  <si>
    <t>Реконструкція системи водопостачання с.Победа Новоайдарського району Луганської області</t>
  </si>
  <si>
    <t>Капітальний ремонт системи водозабезпечення в с.Гречишкине Новоайдарського району Луганської області</t>
  </si>
  <si>
    <t xml:space="preserve">Капітальний ремонт адміністративної будівлі Новоайдарського територіального центру </t>
  </si>
  <si>
    <t>Благоустрій населеного пункту смт.Новоайдар, шляхом закупки та встановлення сміттєвих баків на території селища</t>
  </si>
  <si>
    <t>Капітальний ремонт системи водозабезпечення в с.Новоохтирка Новоайдарського району Луганської області</t>
  </si>
  <si>
    <t>Новоайдарський район</t>
  </si>
  <si>
    <t>Новопсковський район</t>
  </si>
  <si>
    <t>"Капітальний ремонт системи опалення ДНЗ"Барвінок" Білолуцької селищної ради Луганської області"</t>
  </si>
  <si>
    <t xml:space="preserve">"Реконструкція вуличного освітлення смт. Білолуцьк Новопсковського району Луганської області з
використанням енергозберігаючих світлодіодних світильників (100 шт.) протяжністю 5 км."
</t>
  </si>
  <si>
    <t>"Капітальний ремонт будівді Новорозсошанського сільського будинку культури по вул. Ювілейна 35,с.Новорозсош, Новопсковський район, Луганська область"</t>
  </si>
  <si>
    <t>"Капітальний ремонт покрівлі сільського  будинка культури с. Кам҆янка Луганської області"</t>
  </si>
  <si>
    <t>"Капітальний ремонт покрівлі Білолуцької гімназії Новопсковської районної ради Луганської області"</t>
  </si>
  <si>
    <t>"Капітальний ремонт приймального відділення лікувального корпусу Новопсковського РТМО Луганської області"</t>
  </si>
  <si>
    <t>"Капітальний ремонт лікарняного ліфту лікувального корпусу Новопсковського РТМО Луганської області"</t>
  </si>
  <si>
    <t>"Капітальний ремонт пасажирського ліфту поліклінічного відділення Новопсковського РТМО Луганської області"</t>
  </si>
  <si>
    <t>Станично-Луганський район</t>
  </si>
  <si>
    <t>Капітальний ремонт (санація) будівлі головного корпусу Станично-Луганського РТМО</t>
  </si>
  <si>
    <t>Реконструкція котельні Петровської номерної районної лікарні за адресою:смт Петрівка,вул. Больнічна, 2</t>
  </si>
  <si>
    <t>Будівництво блока із дев’яти класних кімнат до комунального закладу Валуйська ЗОШ № 1, с. Валуйське Станично-Луганського району</t>
  </si>
  <si>
    <t>Будівництво котельні комунального закладу Станично-Луганської ЗОШ № 1 I-III ступенів за адресою:смт Станиця Луганська,кв. Молодіжний, 19</t>
  </si>
  <si>
    <t>«Придбання  шкільних автобусів для потреб закладів освіти Станично-Луганського району»</t>
  </si>
  <si>
    <t>Реконструкція будівлі Будинку школярів Троїцької районної ради  Луганської області</t>
  </si>
  <si>
    <t>Капітальний ремонт із впровадженням енергозберігаючих технологій Троїцької гімназії Троїцької районної ради Луганської області</t>
  </si>
  <si>
    <t>Капітальний ремонт покрівлі будівлі поліклініки в смт. Троїцьке , вул.Виноградна,буд.11</t>
  </si>
  <si>
    <t>Капітальний ремонт Троїцького ТМО з впровадженням енергозберігаючих технологій в смтТроїцьке ,вул.Крупської,11</t>
  </si>
  <si>
    <t xml:space="preserve">Капітальний ремонт Покровської амбулаторії загальної практики сімейної медицини. комунальний заклад Троїцький районний центр первинної медико-санітарної допомоги, за адресою: вул. Радянська б.69 с.Покровське Троїцького района </t>
  </si>
  <si>
    <t>Капітальний ремонт будівлі Троїцької ДЮСШ за адресою: Луганська обл., смт.троїцьке , пр.Перемоги,10</t>
  </si>
  <si>
    <t>"Капітальний ремонт Троїцької ЗОШ 1-3 ст.Троїцького району Луганської області"</t>
  </si>
  <si>
    <t>"Капітальний ремонт Дьомино-Олександрівської Зош 1-3 ст. Троїцького району Луганської області</t>
  </si>
  <si>
    <t>"Капітальний ремонт Тополівської ЗОШ 1-3 ст. Троїцького району Луганської області</t>
  </si>
  <si>
    <t>"Капітальний ремонт Воєводської ЗОШ 1-2 ст.Троїцького району Луганської області"</t>
  </si>
  <si>
    <t>Капітальний ремонт водогону села Розпасіївка, Троїцького району, Луганської області (вул.Молодіжна, вул.Гагаріна)"</t>
  </si>
  <si>
    <t>Капітальний ремонт водогону села Розпасіївка, Троїцького району, Луганської області (підвідний водопровід)"</t>
  </si>
  <si>
    <t>Капітальний ремонт комунального закладу "Дошкільний навчальний заклад ясла-садок "Дзвіночок" Новопсковської селищної ради "</t>
  </si>
  <si>
    <t>«Капітальний ремонт  Комунального закладу «Дошкільний навчальний заклад ясла-садок  «Світлячок» Новопсковської селищної ради»</t>
  </si>
  <si>
    <t>Капітальний ремонт будівлі Осинівської ЗОШ №2 І-ІІ ступенів Новопсковського району Луганської області</t>
  </si>
  <si>
    <t>Капітальний ремонт будівлі Осинівської ЗОШ № 1 І-ІІ ст. Новопсковської районної ради Луганської області</t>
  </si>
  <si>
    <t xml:space="preserve">Будівництво комунальної дороги з твердим покриттям по вул. Богдана Хмельницького смт. Новопсков протяжністю 2,2 км
</t>
  </si>
  <si>
    <t>ВСЬОГО ПО ОБЛАСТІ</t>
  </si>
  <si>
    <t>Капітальний ремонт Троїцької гімназії Троїцької районної ради Луганської області</t>
  </si>
  <si>
    <t>Виготовлення кошторисної документації по проекту "Будівництво  підвідного водоводу від с. Великоцьк до смт Мілове та розвідної мережі водопостачання в смт Мілове, Міловського району, Луганської області"</t>
  </si>
  <si>
    <t>Будівництво  підвідного водоводу від с. Великоцьк до смт Мілове та розвідної мережі водопостачання в смт Мілове, Міловського району, Луганської області</t>
  </si>
  <si>
    <t>Капітальний ремонт світлофорного обєкту м. Старобільськ Луганської області на перехресті вул. Монастирська - вул. Слобожанська</t>
  </si>
  <si>
    <t>Капітальний ремонт світлофорного обєкту м. Старобільськ Луганської області на перехресті вул. Монастирська - вул. Гімназична</t>
  </si>
  <si>
    <t>Капітальний ремонт світлофорного обєкту м. Старобільськ Луганської області на перехресті вул. Шевченко - вул. Андрющенко</t>
  </si>
  <si>
    <t>Надання одноразової допомоги особам, домогосподарства яких постраждали внаслідок надзвичайної ситуації, що виникла 29.10.2015</t>
  </si>
  <si>
    <t>Капітальний ремонт (утеплення) приміщення Центральної районної бібліотеки ім. Т.А.Полякова комунального закладу "Сватівськак районна централізована бібліотечна система", вул. Державна, 20 м. Сватове, Луганської області</t>
  </si>
  <si>
    <t>Капітальний ремонт фасаду корпусу школи № 12 (утеплення корпусу – блоку кухня - їдальня) в м. Сєвєродонецьку</t>
  </si>
  <si>
    <t>Капітальний ремонт спортивної зали школи №12  в м. Сєвєродонецьку</t>
  </si>
  <si>
    <t>Реконструкція вивільнених приміщень  СЗОШ №13 у  м.Сєвєродонецьку під відкриття комунального дошкільного навчального закладу (дитячий садок «Сонечко») на 80 місць (4 дошкільні групи)</t>
  </si>
  <si>
    <t>Капітальний ремонт централізованого опалення КДНЗ № 12 у м. Сєвєродонецьку</t>
  </si>
  <si>
    <t>Капітальний ремонт СЗОШ № 8 у м. Сєвєродонецьку  (заміна вікон  та блоків) в м. Сєвєродонецьку</t>
  </si>
  <si>
    <t>Капітальний ремонт мереж зовнішнього та внутрішнього освітлення КЗ "Сєвєродонецька міська публічна бібіліотека" у  м. Сєвєродонецьку за адресою пр. Центральний, 54</t>
  </si>
  <si>
    <t>Капітальний ремонт мереж зовнішнього та внутрішнього освітлення Сєвєродонецької КПНЗ "Сєвєродонецька дитяча музична школа № 2" у  м. Сєвєродонецьку за адресою вул. Гагаріна, 90а</t>
  </si>
  <si>
    <t>Капітальний ремонт мереж зовнішнього та внутрішнього освітлення Сєвєродонецької КПНЗ "Сєвєродонецька дитяча музична школа № 1" у  м. Сєвєродонецьку за адресою пр. Хіміків, 13</t>
  </si>
  <si>
    <t>Капітальний ремонт мереж зовнішнього та внутрішнього освітлення Сєвєродонецької КПНЗ "Сєвєродонецька дитяча художня  школа" м. Сєвєродонецьку за адресою вул. Гагаріна, 90а/1</t>
  </si>
  <si>
    <t xml:space="preserve">Капітальний ремонт мереж зовнішнього та внутрішнього освітлення Сєвєродонецької КПНЗ "Борівська дитяча школа мисецтв" с. Борівське за адресою вул. Озерна, 4 </t>
  </si>
  <si>
    <t xml:space="preserve">Капітальний ремонт мереж зовнішнього та внутрішнього освітлення Сєвєродонецької КЗ "Сєвєродонецький міський палац культури" у м. Сєвєродонецьку за адресою пр. Хіміків, 28 </t>
  </si>
  <si>
    <t>Капітальний ремонт мереж зовнішнього та внутрішнього освітлення КЗ "Сєвєродонецька галерея мистецтв" у  м. Сєвєродонецьку за адресою вул. Курчатова, 17</t>
  </si>
  <si>
    <t>Капітальний  ремонт покрівлі житлового будинку вул. Гагаріна, 109  м. Сєвєродонецьк</t>
  </si>
  <si>
    <t>Капітальний  ремонт покрівлі житлового будинку вул. Курчатова 8а м. Сєвєродонецьк</t>
  </si>
  <si>
    <t>Капітальний  ремонт внутрішньбудинкових електричних мереж  вул. Вілєсова, 43 м. Сєвєродонецьк</t>
  </si>
  <si>
    <t>Капітальний  ремонт покрівлі житлового будинку  вул. Гагаріна 74а  м. Сєвєродонецьк</t>
  </si>
  <si>
    <t>Капітальний  ремонт колектора холодного водопостачання вул.. Гагаріна 117а  м. Сєвєродонецьк</t>
  </si>
  <si>
    <t>Капітальний  ремонт покрівлі житлового будинку  вул. Курчатова,6  м. Сєвєродонецьк</t>
  </si>
  <si>
    <t>Капітальний  ремонт покрівлі житлового будинку ш. будівельників 13б м. Сєвєродонецьк</t>
  </si>
  <si>
    <t>Капітальний  ремонт покрівлі житлового будинку ш. будівельників 15а м. Сєвєродонецьк</t>
  </si>
  <si>
    <t>Капітальний  ремонт покрівлі житлового будинку ш. будівельників 23а м. Сєвєродонецьк</t>
  </si>
  <si>
    <t>Капітальний  ремонт внутрішньбудинкових електричних мереж  ш.Будівельників, 5а м. Сєвєродонецьк</t>
  </si>
  <si>
    <t>Капітальний ремонт дороги від аеропорту до с. Борівське в м. Сєвєродонецьку</t>
  </si>
  <si>
    <t>Капітальний ремонт дороги вул. Синецька у м. Сєвєродонецьку</t>
  </si>
  <si>
    <t>Капітальний ремонт дороги по вул. шосе Будівельників у м. Сєвєродонецьку</t>
  </si>
  <si>
    <t>Капітальний ремонт дороги по вул.Енергетиків у м. Сєвєродонецьку</t>
  </si>
  <si>
    <t>Капітальний ремонт дороги по вул.Обїзна у м. Сєвєродонецьку</t>
  </si>
  <si>
    <t>Капітальний ремонт дороги по вул.Гагаріна у м. Сєвєродонецьку</t>
  </si>
  <si>
    <t>Капітальний ремонт дороги по проспекту Гвардійський у м. Сєвєродонецьку</t>
  </si>
  <si>
    <t>Капітальний ремонт дороги по вул.Промисловій у м. Сєвєродонецьку</t>
  </si>
  <si>
    <t>Капітальний ремонт дороги по вул.Богдана Ліщини у м. Сєвєродонецьку</t>
  </si>
  <si>
    <t>Капітальний ремонт дороги по вул.Вілєсова у м. Сєвєродонецьку</t>
  </si>
  <si>
    <t>Капітальний ремонт дороги по вул.Півоварова у м. Сєвєродонецьку</t>
  </si>
  <si>
    <t>Капітальний ремонт дороги по бульвару Дружби Народів у м. Сєвєродонецьку</t>
  </si>
  <si>
    <t>Реконструкція вуличного освітлення смт. Станиця Луганська вул. 5 Лінія Луганської обл. з використанням енергозберігаючих світлодіодних світильників</t>
  </si>
  <si>
    <t>Реконструкція вуличного освітлення смт. Станиця Луганська Луганської обл. з використанням енергозберігаючих світлодіодних світильників</t>
  </si>
  <si>
    <t>Реконструкція вуличного освітлення с.Нижньотепле Станично-Луганського району Луганської області з використанням енергозберігаючих світлодіодних світильників</t>
  </si>
  <si>
    <t>Реконструкція вуличного освітлення с.Артема Станично-Луганського району Луганської області з використанням енергозберігаючих світлодіодних світильників</t>
  </si>
  <si>
    <t>Реконструкція вуличного освітлення с. Широкий Станично-Луганського району Луганської області з використанням енергозберігаючих світлодіодних світильників</t>
  </si>
  <si>
    <t>Капітальний ремонт житлового будинку за адресою: вул. 1 Травня, 26 в смт. Станиця Луганська Луганської області</t>
  </si>
  <si>
    <t>Капітальний ремонт  житлового будинку за адресою: вул. Москва-Донбас,44а в смт. Станиця Луганська Луганської області</t>
  </si>
  <si>
    <t>Капітальний ремонт  житлового будинку за адресою: кв. Молодіжний,20 в смт. Станиця Луганська Луганської області</t>
  </si>
  <si>
    <t>Модернізація котельні з установленням твердопаливного котельного обладнання за адресою: смт. Станиця Луганська, вул. 5 Лінія,27-в. Заміна розділу ТМ с заміною котлів</t>
  </si>
  <si>
    <t>Капітальний ремонт Комунального закладу "Станично-Луганський районний будинок культури", розташований за адресою: смт Станиця Луганська, вул Леніна, 26, Станично-Луганського району Луганської області</t>
  </si>
  <si>
    <t xml:space="preserve">Капітальний ремонт Станично-Луганського районного територіального медичного об'єднання (дитяче відділення) по вул. 5-та лінія,39 в смт Станиця Луганська
Луганської області
</t>
  </si>
  <si>
    <t>Капітальний ремонт системи опалення по об'єкту: «Комунальний заклад «Станично-Луганська загальноосвітня школа І-ІІІ ступенів № 1 Станично-Луганського району Луганської області» за адресою: Луганська область, Станично-Луганський район, смт. Станиця Луганська, кв. Молодіжний,19</t>
  </si>
  <si>
    <t xml:space="preserve">Капітальний ремонт системи опалення по об'єкту: Комунальний заклад «Нижньовільхівська
 загальноосвітня школа І-ІІІ ступенів Станично-Луганського району Луганської області» за адресою: Луганська область, Станично-Луганський район,  с. Нижня Вільхова , вул.  Гагаріна, будинок 51
</t>
  </si>
  <si>
    <t xml:space="preserve">Капітальний ремонт системи опалення по об'єкту: Комунальний заклад «Широківська  загальноосвітня школа І-ІІІ ступенів Станично-Луганського району Луганської області» за адресою :
вул . Водолазкіна 13, с-ще  Широкий, Станично-Луганський  район, Луганська область .
</t>
  </si>
  <si>
    <t xml:space="preserve">Капітальний ремонт об'єкту: Комунального закладу  «Чугинська загальноосвітня школа I-III ступенів Станично-Луганського району Луганської області», за адресою : Луганська область, Станично-Луганський район, с. Чугинка, вул. Шкільна, буд 1 Б  .    </t>
  </si>
  <si>
    <t xml:space="preserve">Капітальний ремонт об'єкту: Комунальний заклад «Передільська загальноосвітня школа I-III ступенів Станично-Луганського району Луганської області», за адресою : Луганська область, Станично-Луганський район, с. Переділььске, вул. Миру, буд 6  .      </t>
  </si>
  <si>
    <t>Капітальний ремонт Комунального закладу «Дошкільний навчальний заклад ясла-садок» «Краплинка»  загального типу Передільської сільської ради",  за адресою : по вул.Миру, 7  в с. Передільське  Станично-Луганського району Луганської області</t>
  </si>
  <si>
    <t>Капітальний ремонт будівлі Н.Вільховська СЛА</t>
  </si>
  <si>
    <t>Житловий корпус № 4</t>
  </si>
  <si>
    <t>Житловий корпус № 3</t>
  </si>
  <si>
    <t>Житловий корпус № 1</t>
  </si>
  <si>
    <t>Адміністративний корпус</t>
  </si>
  <si>
    <t>Сватівський обласний будинок- інтернат для громадян похилого віку та інвалідів</t>
  </si>
  <si>
    <t>Реконструкція будівлі будинку-інтернату</t>
  </si>
  <si>
    <t>Троїцький обласний будинок-інтернат для громадян похилого  віку та інвалідів</t>
  </si>
  <si>
    <t xml:space="preserve">Капітальний ремонт зовнішньої мережі теплопостачання </t>
  </si>
  <si>
    <t xml:space="preserve">Капітальний ремонт корпусу № 2 </t>
  </si>
  <si>
    <t>Капітальний ремонт корпусу № 3</t>
  </si>
  <si>
    <t>Капітальний ремонт корпусу № 1</t>
  </si>
  <si>
    <t>Капітальний ремонт бані-пральні</t>
  </si>
  <si>
    <t>Капітальний  ремонт крівлі господарчого корпусу</t>
  </si>
  <si>
    <t>Реконструкція системи вентиляції їдальні</t>
  </si>
  <si>
    <t>Дмитрівський обласний психоневрологічний інтернат</t>
  </si>
  <si>
    <t>Старобільський обласний психоневрологічний інтернат</t>
  </si>
  <si>
    <t>Реконструкція сіносховища під гараж сільхоз техніки з допоміжними приміщеннями</t>
  </si>
  <si>
    <t>Капітальний ремонт будівлі гуртожитку КЗ"Сєвєродонецьке обласне музичне училище ім.С.С.Прокоф'єва"</t>
  </si>
  <si>
    <t>Капітальний ремонт концертної зали учбового корпусу КЗ"Сєвєродонецьке обласне музичне училище ім.С.С.Прокоф'єва"</t>
  </si>
  <si>
    <t>Придбання будівлі для розміщення Луганської обласної універсальної наукової бібліотеки ім.О.М.Горького</t>
  </si>
  <si>
    <t>Щастинська обласна загальноосвітня санаторна школа-інтернат І-ІІ ступенів</t>
  </si>
  <si>
    <t>Капітальний ремонт- заміна віконних блоків з ремонтом  відкосів учбового корпусу</t>
  </si>
  <si>
    <t>Капітальний ремонт- влаштування тротуарів, доріг</t>
  </si>
  <si>
    <t>Комунальний заклад "Рубіжанська обласна загальноосвітня санаторна школа-інтернат І-ІІІ ступенів"</t>
  </si>
  <si>
    <t>Капітальний ремонт- заміна дверних блоків в кімнатах відпочинку спального корпусу</t>
  </si>
  <si>
    <t>Капітальний ремонт - заміна дверних блоків спортивної зали навчального корпусу</t>
  </si>
  <si>
    <t>Капітальний ремонт рулонної покрівлі плавального  басейну</t>
  </si>
  <si>
    <t>Капітальний ремонт-заміна дверних блоків навчального корпусу</t>
  </si>
  <si>
    <t>Капітальний ремонт-заміна віконних блоків   навчального  корпусу</t>
  </si>
  <si>
    <t>Кремінська обласна загальноосвітня  санаторна школа-інтернат I-III ступенів</t>
  </si>
  <si>
    <t>Капітальний ремонт-заміна віконних блоків з ремонтом відкосів спального корпусу</t>
  </si>
  <si>
    <t>Капітальний ремонт системи опалення в  приміщеннях майстерні</t>
  </si>
  <si>
    <t>Капітальний ремонт електроосвітлення навчального корпусу</t>
  </si>
  <si>
    <t>Комунальний заклад "Кремінська обласна  загальноосвітня школа-інтернат І-ІІІ ступенів "</t>
  </si>
  <si>
    <t>Будівництво майданчику і доріг  для комунального закладу "Кремінська обласна загальноосвітня школа-інтернат І-ІІІ ступенів"</t>
  </si>
  <si>
    <t>Капітальний ремонт 1 поверху правої частини корпусу (приміщення №№ 83,85,86,87)</t>
  </si>
  <si>
    <t>Капітальний ремонт  приміщень шкільної майстерні   ( кімнати  №№  22, 23)</t>
  </si>
  <si>
    <t>Капітальний ремонт - посилення і ремонт існуючих будівельних конструкцій будівлі школи-інтернату</t>
  </si>
  <si>
    <t>Комунальний заклад "Новоайдарська обласна загальноосвітня санаторна школа-інтернат І-ІІІ ступенів"</t>
  </si>
  <si>
    <t>Капітальний ремонт системи опалення житлового корпусу</t>
  </si>
  <si>
    <t xml:space="preserve">Капітальний ремонт по заміні вікон  навчального  корпусу </t>
  </si>
  <si>
    <t>Комунальний заклад "Сєвєродонецька обласна загальноосвітня школа-інтернат І-ІІІ ступенів"</t>
  </si>
  <si>
    <t>Капітальний ремонт  їдальні і переходу</t>
  </si>
  <si>
    <t>Капітальний ремонт санвузлів  2-го поверху  спального корпусу № 1</t>
  </si>
  <si>
    <t>Комунальний заклад "Рубіжанський навчально-реабілітаційний центр "Кришталик"</t>
  </si>
  <si>
    <t>Капітальний ремонт їдальні</t>
  </si>
  <si>
    <t xml:space="preserve">Реконструкція приміщення  для встановлення дизельного генера-тора резервного електропостачання </t>
  </si>
  <si>
    <t>Кремінська обласна спеціальна загальноосвітня школа-інтернат</t>
  </si>
  <si>
    <t>Капітальний ремонт -заміна віконних блоків у спальнях для  дівчат (2-й поверх)</t>
  </si>
  <si>
    <t>Капітальний ремонт сходової клітини-корпус дівчат</t>
  </si>
  <si>
    <t xml:space="preserve">Капітальний ремонт цоколя будівлі з  вимощенням </t>
  </si>
  <si>
    <t xml:space="preserve">Капітальний ремонт -влаштування  тротуарів та доріг </t>
  </si>
  <si>
    <t>Сватівська обласна  спеціальна загальноосвітня школа-інтернат</t>
  </si>
  <si>
    <t>Капітальний ремонт системи опалення гуртожитку</t>
  </si>
  <si>
    <t>Капітальний ремонт системи гарячого водопостачання   гуртожитку</t>
  </si>
  <si>
    <t>Капітальний ремонт системи опалення навчального корпусу</t>
  </si>
  <si>
    <t>Капітальний ремонт системи гарячого водопостачання пральні, їдальні</t>
  </si>
  <si>
    <t>Капітальний ремонт будівлі за адресою: вул. Леніна, 21, м. Сєвєродонецьк</t>
  </si>
  <si>
    <t>Будівництво котельних на твердому паливі будівель Сватівської психіатричної лікарні за адресою: Сватівський район, с. Соснове, кв. ім. Петрова С.П., 2-17</t>
  </si>
  <si>
    <t>Автодорога по просп. Московському (від вул. Визволителів до вул. Будівельників), м. Рубіжне - реконструкція</t>
  </si>
  <si>
    <r>
      <t xml:space="preserve">Ремонт </t>
    </r>
    <r>
      <rPr>
        <b/>
        <sz val="14"/>
        <rFont val="Times New Roman"/>
        <family val="1"/>
        <charset val="204"/>
      </rPr>
      <t>Северодонецький обласний дитячий протитуберкульозний санаторій</t>
    </r>
    <r>
      <rPr>
        <sz val="14"/>
        <rFont val="Times New Roman"/>
        <family val="1"/>
        <charset val="204"/>
      </rPr>
      <t xml:space="preserve"> (заміна вікон, дверей,  опалення, труб водотостачання,  сантехники)</t>
    </r>
  </si>
  <si>
    <r>
      <t xml:space="preserve">Заміна вікон на металопластикові склопакети </t>
    </r>
    <r>
      <rPr>
        <b/>
        <sz val="14"/>
        <rFont val="Times New Roman"/>
        <family val="1"/>
        <charset val="204"/>
      </rPr>
      <t xml:space="preserve">Северодонецький обласний дитячий протитуберкульозний санаторій </t>
    </r>
  </si>
  <si>
    <r>
      <t xml:space="preserve">Капітальний ремонт вентиляції  харчоблоку </t>
    </r>
    <r>
      <rPr>
        <b/>
        <sz val="14"/>
        <rFont val="Times New Roman"/>
        <family val="1"/>
        <charset val="204"/>
      </rPr>
      <t>Старобільської ОФТЛ</t>
    </r>
  </si>
  <si>
    <r>
      <t xml:space="preserve">Капітальний ремонт вентиляції будівлі А3 з прибудовами і підвалом </t>
    </r>
    <r>
      <rPr>
        <b/>
        <sz val="14"/>
        <rFont val="Times New Roman"/>
        <family val="1"/>
        <charset val="204"/>
      </rPr>
      <t>Старобільської ОФТЛ</t>
    </r>
  </si>
  <si>
    <r>
      <t xml:space="preserve">Капітальний ремонт (благоустрій території) </t>
    </r>
    <r>
      <rPr>
        <b/>
        <sz val="14"/>
        <rFont val="Times New Roman"/>
        <family val="1"/>
        <charset val="204"/>
      </rPr>
      <t>Старобільської ОФТЛ</t>
    </r>
  </si>
  <si>
    <r>
      <t xml:space="preserve">Реконструкція покрівлі харчоблоку </t>
    </r>
    <r>
      <rPr>
        <b/>
        <sz val="14"/>
        <rFont val="Times New Roman"/>
        <family val="1"/>
        <charset val="204"/>
      </rPr>
      <t>Старобільської ОФТЛ</t>
    </r>
  </si>
  <si>
    <r>
      <t xml:space="preserve">Реконструкція будівля А2 з прибудовами і підвалом </t>
    </r>
    <r>
      <rPr>
        <b/>
        <sz val="14"/>
        <rFont val="Times New Roman"/>
        <family val="1"/>
        <charset val="204"/>
      </rPr>
      <t>Старобільської ОФТЛ</t>
    </r>
  </si>
  <si>
    <r>
      <t xml:space="preserve">Розробка проектно-кошторисної документації на проведення робіт з посилення конструкцій будівлі лікувального корпусу № 1,3 </t>
    </r>
    <r>
      <rPr>
        <b/>
        <sz val="14"/>
        <rFont val="Times New Roman"/>
        <family val="1"/>
        <charset val="204"/>
      </rPr>
      <t>Сватівської обласної психіатричної лікарні</t>
    </r>
  </si>
  <si>
    <r>
      <t xml:space="preserve">Замена вікон на металопластикові </t>
    </r>
    <r>
      <rPr>
        <b/>
        <sz val="14"/>
        <color indexed="8"/>
        <rFont val="Times New Roman"/>
        <family val="1"/>
        <charset val="204"/>
      </rPr>
      <t>Лисичанського обласного протитуберкульозного диспансеру</t>
    </r>
  </si>
  <si>
    <r>
      <t xml:space="preserve">Заміна вікон на металопластикові </t>
    </r>
    <r>
      <rPr>
        <b/>
        <sz val="14"/>
        <rFont val="Times New Roman"/>
        <family val="1"/>
        <charset val="204"/>
      </rPr>
      <t>Старобільське медучилище</t>
    </r>
  </si>
  <si>
    <t>Капітальний ремонт приміщення Луганської комунальної установи "Обласна рятувальна водолазна служба", розташованої за адресою: вул. Набережна, буд. 172, м. Рубіжне</t>
  </si>
  <si>
    <t>Реконструкція державной будівлі по вул. Леніна, 32</t>
  </si>
  <si>
    <t>Реконструкція державної будівлі по вул. Леніна, 32а</t>
  </si>
  <si>
    <t>Будівництво пєлєтної котельні НВК «Спеціалізована школа колегіум»</t>
  </si>
  <si>
    <t>Будівництво пєлєтної котельні ЗОШ№18</t>
  </si>
  <si>
    <t>Будівництво пєлєтної котельні для шкірно-венерологічного відділення КДПВ №1 комунальної установи Сєвєродонецької міської багатопрофільної лікарні</t>
  </si>
  <si>
    <t>Будівництво пєлєтних котелєн для комунальної установи Сєвєродонецької міської багатопрофільної лікарні</t>
  </si>
  <si>
    <t>Енергосанація ДНЗ №25</t>
  </si>
  <si>
    <t>Енергосанація ЗОШ №20</t>
  </si>
  <si>
    <t>Будівництво пєлєтної котельні комунального закладу Сєвєродонецький міський палац культури</t>
  </si>
  <si>
    <t>Будівництво пєлєтної котельні ДЮСШ № 1</t>
  </si>
  <si>
    <t>Капітальний ремонт корпусів КУ "Позаміського закладу відпочинку та оздоровлення "Мрія" по вул. Санаторна, 25 в м. Кремінна Луганської області</t>
  </si>
  <si>
    <t>Будівництво спортивної зали з адміністративно-побутовою пристройкою для КЗ "Кремінська обласна загальноосвітня школа-інтернат І-ІІІ ступенів"</t>
  </si>
  <si>
    <t>Капітальний ремонт будівлі Луганського обласного центру з профілактики та боротьби зі СНІД. Адреса: м. Сєвєродонецьк,  вул. Сметаніна, 5.</t>
  </si>
  <si>
    <t>Проекти, подані за ініціативою центральних органів влади</t>
  </si>
  <si>
    <t>«Капітальний ремонт з термомодернізацією будівель ДЗ «ЛНУ імені Тараса Шевченка» за адресою: пл. Гоголя, 1, м.Старобільськ, Луганська область»</t>
  </si>
  <si>
    <t>Новопсковська громада</t>
  </si>
  <si>
    <t>Нове будівництво вуличного освітлення в Осинівській сільській раді за інноваційними технологіями, встановлення фотомодулів на опорі</t>
  </si>
  <si>
    <t>Кап.ремонт харчоблоку(столовий зал)</t>
  </si>
  <si>
    <t>Кап.ремонт пральні</t>
  </si>
  <si>
    <t>Кап.ремонт покрівлі корпусу №2</t>
  </si>
  <si>
    <t>Кап.ремонт пекарні</t>
  </si>
  <si>
    <t>Кап.ремонт гаража та підсобних приміщень</t>
  </si>
  <si>
    <t>Капітальний ремонт житлового корпусу ( 4 секції)</t>
  </si>
  <si>
    <t>Кап.ремонт стомотологічного кабінету</t>
  </si>
  <si>
    <t>Попаснянський обласний психоневрологічний інтернат</t>
  </si>
  <si>
    <t>Капітальний ремонт покрівлі Малохатського СБК</t>
  </si>
  <si>
    <t>Капітальний ремонт покрівлі Новоборовського СБК</t>
  </si>
  <si>
    <t>Капітальний ремонт покрівлі Старобільської ЗОШ № 2 ІІ-ІІІ ступенів</t>
  </si>
  <si>
    <t>Ремонт покрівель Старобільського РТМО</t>
  </si>
  <si>
    <t>Капітальний ремонт світлофорного об'єкту м. Лисичанськ перехрестя вул. Красна - вул. Октябрська</t>
  </si>
  <si>
    <t>Капітальний ремонт світлофорного об'єкту м. Лисичанськ перехрестя вул. Красна - вул. Сметаніна</t>
  </si>
  <si>
    <t>Капітальний ремонт світлофорного об'єкту м. Лисичанськ перехрестя вул. Генерала Потапенко - вул. Артемівська</t>
  </si>
  <si>
    <t>Капітальний ремонт світлофорного об'єкту м. Лисичанськ перехрестя вул. Генерала Потапенко - вул. Первомайська</t>
  </si>
  <si>
    <t>Капітальний ремонт світлофорного об'єкту м. Лисичанськ перехрестя вул. Свердлова - вул. 9 Мая</t>
  </si>
  <si>
    <t>Капітальний ремонт світлофорного об'єкту м. Лисичанськ перехрестя вул. Свердлова - вул. Первомайська</t>
  </si>
  <si>
    <t>Розробка проектно-кошторисної документації для проведення робіт з капітального ремонту мосту через р. Сіверський Донець розташовоного на вул. Первомайська м. Лисичанськ (район першого виробництва "Лисичанський склозавод "Пролетарій")</t>
  </si>
  <si>
    <t>Розробка проектно-кошторисної документації для проведення робіт з капітального ремонту автодороги м. Лисичанськ - с. Сиротіне та 3-х мостів, які на ній розташовані</t>
  </si>
  <si>
    <t>Капітальний ремонт автомобільних доріг по пров. Лермонтова, пров. Южний, кв. Молодіжний смт Марківка Марківського району Луганської області</t>
  </si>
  <si>
    <t>Капітальний ремонт водоводів кв. 4-8 м.Щастя. Луганської області</t>
  </si>
  <si>
    <t xml:space="preserve">Капітальний ремонт свердловин 9,10,11 м.Щастя, Луганської області </t>
  </si>
  <si>
    <t>Капітальний ремонт водоводу свердловин 9,10,11 м. Щастя, Луганської області</t>
  </si>
  <si>
    <t>Капітальний ремонт ділянки водоводу від водонансосної станції по вул. Гагаріна, м. Щастя Луганської області (перехід 5)</t>
  </si>
  <si>
    <t>Капітальний ремонт ділянки водоводу по вул. Республіканська, м. Щастя, Луганської області (переходи 2,3)</t>
  </si>
  <si>
    <t>Капітальний ремонт ділянки водоводу по вул. Республіканська - вул. Дружби                  м. Щастя, Луганської області (перехід 4)</t>
  </si>
  <si>
    <t>Капітальний ремонт водоводу вул. Донєцкая м. Щастя, Луганської області</t>
  </si>
  <si>
    <t>Реконструкція насосної станції 2-го підйому за адресою: Станично-Луганський район, с. Артема, вул. Сонячна, 90</t>
  </si>
  <si>
    <t>Реконструкция линии процесса удаленного песка и строительство песковіх площадок  на ГОС-1 г. Лисичанска"</t>
  </si>
  <si>
    <t>Реконструкція існуючої каналізаційної насосної станції, що розташована за адресою: м. Лисичанськ, вул. Міліцейська, 6а під модульні очисні споруди</t>
  </si>
  <si>
    <t>"Реконструкція КНС №4 з оптимізацією схеми вдовідведення будинків кварталу 21"</t>
  </si>
  <si>
    <t>"Реконструкція каналізаційного колектору вул. Рєспубліканская"</t>
  </si>
  <si>
    <t>Капітальний ремонт каналізаційного колектору кв.4-9 м. Щастя, Луганської області</t>
  </si>
  <si>
    <t>Реконструкція очисних споруд м. Щастя (автоматизація)</t>
  </si>
  <si>
    <t>Реконструкція каналізаційної насосної станції № 3 з оптимізацією схеми водовідведення будинків кварталів 2 та 3</t>
  </si>
  <si>
    <t>Реконструкція очисних споруд КП "РВУВКГ" (перша черга)</t>
  </si>
  <si>
    <t>Будівництво колектору скидання зворонтіх вод у річку С. Донець (корегування)</t>
  </si>
  <si>
    <t>Реконструкція каналізаційного колектора, мережі та каналізаційної насосної станції смт Петрівка Станично-Луганського району Луганської обл.</t>
  </si>
  <si>
    <t>Реконструкція самопливного каналізаційного колектору по вул. Пролетарська м. Старобільськ</t>
  </si>
  <si>
    <t>Капітальний ремонт покрівлі житлового будинку за адресою: м. Новодружеськ, вул. Шевченка, 1</t>
  </si>
  <si>
    <t>Капітальний ремонт покрівлі житлового будинку за адресою: м. Новодружеськ, вул. Куйбишева, 42А</t>
  </si>
  <si>
    <t>Капітальний ремонт покрівлі житлового будинку за адресою: м. Новодружеськ, вул. Куйбишева, 44</t>
  </si>
  <si>
    <t>Капітальний ремонт покрівлі житлового будинку за адресою: м. Привілля, вул. Павлика Морозова, 4</t>
  </si>
  <si>
    <t>Капітальний ремонт будівлі гуртожитку з термомодернізацією, розташованого за адресою: Луганська область, м. Сєвєродонецьк, вул. Маяковського, 24</t>
  </si>
  <si>
    <r>
      <t>Капітальний ремонт будівлі Луганської обласної</t>
    </r>
    <r>
      <rPr>
        <b/>
        <sz val="14"/>
        <rFont val="Times New Roman"/>
        <family val="1"/>
        <charset val="204"/>
      </rPr>
      <t xml:space="preserve"> дитячої клінічної лікарні.</t>
    </r>
    <r>
      <rPr>
        <sz val="14"/>
        <rFont val="Times New Roman"/>
        <family val="1"/>
        <charset val="204"/>
      </rPr>
      <t xml:space="preserve"> Адреси: м.Лисичанськ, кв. 40 років Перемоги, 12 а</t>
    </r>
  </si>
  <si>
    <t>«Реконструкція та технічне переоснащення Євсузької сільської лікарської амбулаторії, загальної практики-сімейної медицини з впровадженням енергозберігаючих технологій вул. Старобільська, 3 с. Євсуг Біловодського району Луганської області»</t>
  </si>
  <si>
    <t>Капітальний ремонт нежитлової будівлі майнового комплексу централізованої бібліотечної системи за адресою: смт.Білокуракине, Луганська область, пл.Горького ім.буд.6/1</t>
  </si>
  <si>
    <t>Капітальний ремонт автомобільної дороги по вул. Покровська смт Мілове Луганської області</t>
  </si>
  <si>
    <t xml:space="preserve">Капітальний ремонт. Термомодернізація будівель Новоайдарської школи-гімназії за адресою Луганська область, Новоайдарський район, смт Новоайдар, вул.Центральна,21 </t>
  </si>
  <si>
    <t>Капітальний ремонт асфальтобетонного покриття автомобільної дороги по вул. Миру в м.Попасна Луганської області</t>
  </si>
  <si>
    <t>Капітальний ремонт асфальтобетонного покриття автомобільної дороги по вул. Миронівська в м.Попасна Луганської області</t>
  </si>
  <si>
    <t>Капітальний ремонт асфальтобетонного покриття автомобільної дороги по вул. Бахмутська в м.Попасна Луганської області</t>
  </si>
  <si>
    <t xml:space="preserve">Реконструкція котельні №5 під позашкільний заклад з плавальним басейном м. Сватове, кв. Незалежності, 2 </t>
  </si>
  <si>
    <t>Капітальний ремонт дошкільного навчального закладу в с. Лиман вул. Пізника, 1б, Старобільського району, Луганської області</t>
  </si>
  <si>
    <t xml:space="preserve">Капітальний ремонт будівлі хірургічного відділення
КУ "Старобільське РТМО" 
по вул. Монастирська, 67, 
м. Старобільськ, 
Луганської області 
</t>
  </si>
  <si>
    <t xml:space="preserve">Реконструкція корпусу будівлі допоміжних приміщень під багатоквартирний житловий будинок для медичних працівників </t>
  </si>
  <si>
    <t>Реконструкці нежитлової будівлі в соціально-адміністративний центр за адресою: пров.Центральний,5 у с.Тимонове, Троїцького району, Луганської області (архітектурно-будівельна частина,зовнішні роботи)</t>
  </si>
  <si>
    <t>Придбання автобуса  для організації пасажирських перевезень на території  Білокуракинської  територіальної громади "ВЕКТОР" (приміський) ПАЗ 31 місто</t>
  </si>
  <si>
    <t>Придбання мікроавтобуса MERCEDES-BENZ Sprinter 516 CDI turystyczny 21 osobowy  для організації пасажирських перевезень на території  Білокуракинської  територіальної громади</t>
  </si>
  <si>
    <t>Придбання екскаватора Борекс-2206 для виконання будівельних, навантажувальних, ремонтних та інших робіт на території  Білокуракинської  територіальної громади</t>
  </si>
  <si>
    <t>Придбання трактора  МТЗ-82.1 з причепом для виконання робіт з благоустрою та інших робіт на території  Білокуракинської територіальної громади</t>
  </si>
  <si>
    <t>Придбання автогрейдера ГС-10.01 для облаштування дорожної інфраструктури, прибирання снігу та інших робіт на території  Білокуракинської  територіальної громади</t>
  </si>
  <si>
    <t>Капітальний ремонт системи водопостачання  с.Бунчуківка, Білокуракинського району, Луганської області</t>
  </si>
  <si>
    <t>Реконструкція адміністративної будівлі під сільський клуб в с.Олександропіль, Білокуракинського району, Луганської області</t>
  </si>
  <si>
    <t>Придбання трактора  МТЗ-82.1.26 з причіпом тракторним двовісним та додатковим обладнанням (відвал поворотний КНО та щітка комунальна з приводом)  для виконання робіт з благоустрою та інших робіт на території   Новопсковської територіальної громади</t>
  </si>
  <si>
    <t>Придбання сміттєвоза МАЗ-4571Р2  для покращення матеріально-технічної бази Новопсковської об’єднаної територіальної громади</t>
  </si>
  <si>
    <t>Капітальний ремонт будівлі ДНЗ "Теремок" Новопсковської селищної ради  з застосуванням енергозберігаючих технологій</t>
  </si>
  <si>
    <t xml:space="preserve">Капітальний ремонт будівлі ДНЗ "Світлячок" Новопсковської селищної ради  з застосуванням енергозберігаючих технологій
</t>
  </si>
  <si>
    <t>Реконструкція будівлі терапевтичного відділення КЗ "Щастинська міська лікарня" в м. Щастя Новоайдарського району Луганської області</t>
  </si>
  <si>
    <t>Капітальний ремонт покрівлі лікарні за адресою: м.Лисичанськ, кв.40-річчя Перемоги, 12а</t>
  </si>
  <si>
    <t>Капітальний ремонт амбулаторії №3 Центру первинної медико-санітарної допомоги №1 по вул. Мельникова,48 в м. Лисичанськ</t>
  </si>
  <si>
    <t>Капітальний ремонт терапевтичного корпуса ЦМЛ ім. Тітова по пр. Леніна, 134 в м. Лисичанськ</t>
  </si>
  <si>
    <t>Реконструкція будівлі інфекційного відділення КЗ "Щастинська міська лікарня" під відділення судово-медичної експертизи та паталогічної анатомії в м. Щастя Новоайдарського району Луганської області</t>
  </si>
  <si>
    <t>Реконструкція будівлі хірургічного та гінекологічного відділення КЗ "Щастинська міська лікарня" в м. Щастя Новоайдарського району Луганської області</t>
  </si>
  <si>
    <t>Капітальний ремонт будівлі дитячого, фізіотерапевтичного відділень, клінічної лабораторії та адміністративного корпусу КЗ"Щастинська міська лікарня" в м. Щастя Новоайдарського району Луганської області</t>
  </si>
  <si>
    <t>Будівництво поліклініки на 240 відвідувань в зміну в м.Старобільськ</t>
  </si>
  <si>
    <t>Будівництво котельні на твердому паливі для забезпечення тепловою енергією будівлі Трьохізбенської ЗОШ І-ІІІ ступенів в с. Трьохізбенка Новоайдарського району Луганської області</t>
  </si>
  <si>
    <t>Капітальний ремонт будівлі Трьохізбенської ЗОШ І-ІІІ ступенів в с. Трьохізбенка Новоайдарського району Луганської області</t>
  </si>
  <si>
    <t>Реконструкція будівлі Щастинської ЗОШ І-ІИ ст. № 2 по кв. Енергетиків, 16 в м. Щастя Новоайдарського району Луганської області</t>
  </si>
  <si>
    <t>Капитальний ремонт Лисичанської загальноосвітньої школи I-III ступенів №30 по кв. Жовтневої революції, 40 в м. Лисичанськ</t>
  </si>
  <si>
    <t>Капітальний ремонт будівлі хіміко-бактеріологічної лабораторії ВП "Управління по експлуатації ЗФС" по вул. Водопровідна, 1 в смт Білогорівка Попаснянського району Луганської області</t>
  </si>
  <si>
    <t>Капітальний ремонт житлового будинку за адресою: квартал Луначарського,4, м. Сватове, Луганської області (обстеження та оцінка технічного стану і придатності до експлуатації будівлі)</t>
  </si>
  <si>
    <t>Капітальний ремонт житлового будинку за адресою: квартал Луначарського,9, м. Сватове, Луганської області (обстеження та оцінка технічного стану і придатності до експлуатації будівлі)</t>
  </si>
  <si>
    <t>Капітальний ремонт житлового будинку за адресою: квартал Луначарського,14а, м. Сватове, Луганської області (обстеження та оцінка технічного стану і придатності до експлуатації будівлі)</t>
  </si>
  <si>
    <t>Капітальний ремонт житлового будинку за адресою: квартал Залізничників,4, м. Сватове, Луганської області (обстеження та оцінка технічного стану і придатності до експлуатації будівлі)</t>
  </si>
  <si>
    <t>Капітальний ремонт житлового будинку за адресою: вул. Стадіонна,3, м. Сватове, Луганської області (обстеження та оцінка технічного стану і придатності до експлуатації будівлі)</t>
  </si>
  <si>
    <t>Капітальний ремонт житлового будинку за адресою: провулок Промисловий,6а, м. Сватове, Луганської області (обстеження та оцінка технічного стану і придатності до експлуатації будівлі)</t>
  </si>
  <si>
    <t>Капітальний ремонт будівлі по вул. Миру, 36, м. Рубіжне</t>
  </si>
  <si>
    <t>Фізкультура і спорт</t>
  </si>
  <si>
    <t>Капітальний ремонт спортивного залу Новоайдарської дитячо-юнацької спортивної школи по вул. Леніна, 25 а в смт Новоайдар Луганської області</t>
  </si>
  <si>
    <t>Капітальне будівництво та часткова реконструкція основної будівлі плавального басейну, розташованого на території комунальної установи Луганський обласний фізкультурний центр "Олімп" по вул. Дражевського, 17-в у м. Кремінній</t>
  </si>
  <si>
    <t>Будівництво котельні на твердому паливі для забезпечення тепловою енергією будівель Сватівської обласної спеціальної загальноосвітньої школи-інтернату за адресою: м. Сватово, вул. Водоп`янова, 67</t>
  </si>
  <si>
    <t>Житло для ВПО</t>
  </si>
  <si>
    <t>Водовідведення та водопостачання</t>
  </si>
  <si>
    <t>Електропостачання</t>
  </si>
  <si>
    <t>Фізкультура та спорт</t>
  </si>
  <si>
    <t>Мостові споруди</t>
  </si>
  <si>
    <t>Загальноосвітні навчальні заклади</t>
  </si>
  <si>
    <t>Дошкільні навчальні заклади</t>
  </si>
  <si>
    <t>Придбання транспорту</t>
  </si>
  <si>
    <t>Теплопостачання</t>
  </si>
  <si>
    <t>Розробка проектної документації</t>
  </si>
  <si>
    <t>Капітальний ремонт (заміна) віконних та балконих блоків будівлі дошкільного навчального закладу «Катруся» м. Кремінна Луганської області</t>
  </si>
  <si>
    <t>Капітальний ремонт мосту в смт. Новоайдар Луганської області</t>
  </si>
  <si>
    <t>Реконструкція інфекційного корпусу з термомодернізаційним ефектом Новоайдарського РТМО по вул. Пролетарська смт Новоайдар Луганської області (утеплення фасаду приміщення,заміна вікон на металопластикові, покрівлі,водопровідної та каналізаційної системи, облаштування пандусу)</t>
  </si>
  <si>
    <t>Соціальна інфраструктура</t>
  </si>
  <si>
    <t>Капітальний ремонт (санація) багатоквартирного  житлового будинку №6 по вул. Центральна в с. Нижньотепле Станично-Луганського району</t>
  </si>
  <si>
    <t>Капітальний ремонт (санація) багатоквартирного  житлового будинку №8 по вул. Центральна в с. Нижньотепле Станично-Луганського району</t>
  </si>
  <si>
    <t>Капітальний ремонт (санація) багатоквартирного  житлового будинку №10 по вул. Центральна в с. Нижньотепле Станично-Луганського району</t>
  </si>
  <si>
    <t>Капітальний ремонт (санація) багатоквартирного  житлового будинку №12 по вул. Центральна в с. Нижньотепле Станично-Луганського району</t>
  </si>
  <si>
    <t>Капітальний ремонт (санація) багатоквартирного  житлового будинку №14 по вул. Центральна в с. Нижньотепле Станично-Луганського району</t>
  </si>
  <si>
    <t>Капітальний ремонт (санація) багатоквартирного  житлового будинку №18 по вул. Центральна в с. Нижньотепле Станично-Луганського району</t>
  </si>
  <si>
    <t>Капітальний ремонт (санація) багатоквартирного  житлового будинку №20 по вул. Центральна в с. Нижньотепле Станично-Луганського району</t>
  </si>
  <si>
    <t>Капітальний ремонт (санація) багатоквартирного  житлового будинку №5 по вул. Вільна (Жовтнева) в с. Артема Станично-Луганського району</t>
  </si>
  <si>
    <t>Капітальний ремонт (санація) багатоквартирного  житлового будинку №5 по вул. Сонячна в с. Артема Станично-Луганського району</t>
  </si>
  <si>
    <t>Капітальний ремонт житлового будинку по вул. Советська, 7 в с. Передільське Станично-Луганського району</t>
  </si>
  <si>
    <t>Капітальний ремонт житлового будинку по вул. Миру, 10 в с. Передільське Станично-Луганського району</t>
  </si>
  <si>
    <t>Капітальний ремонт житлового будинку по вул. Миру, 9 в с. Передільське Станично-Луганського району</t>
  </si>
  <si>
    <t>Капітальний ремонт багатоквартирних  житлових будинків №2,5,7 по вул. Ювілейна, с. Валуйське Станично-Луганського району</t>
  </si>
  <si>
    <t>Капітальний ремонт багатоквартирних  житлових будинків №2,3 по вул.Річна в  с. Макарове Станично-Луганського району</t>
  </si>
  <si>
    <t>Капітальний ремонт  житлових будинків №16,18,20,22 по вул.Шкільна в  смт. Станиця Луганська Станично-Луганського району</t>
  </si>
  <si>
    <t>Капітальний ремонт  житлового будинку №16  по кв.Молодіжній в  смт. Станиця Луганська Станично-Луганського району</t>
  </si>
  <si>
    <t>Капітальний ремонт  житлового будинку №18  по кв.Молодіжній в  смт. Станиця Луганська Станично-Луганського району</t>
  </si>
  <si>
    <t>Капітальний ремонт  житлового будинку №15  по кв.Молодіжній в  смт. Станиця Луганська Станично-Луганського району</t>
  </si>
  <si>
    <t>Капітальний ремонт  житлового будинку №17  по кв.Молодіжній в  смт. Станиця Луганська Станично-Луганського району</t>
  </si>
  <si>
    <t>Капітальний ремонт  житлового будинку №13 по кв.Молодіжній в  смт. Станиця Луганська Станично-Луганського району</t>
  </si>
  <si>
    <t>Капітальний ремонт  житлового будинку №14 по кв.Молодіжній в  смт. Станиця Луганська Станично-Луганського району</t>
  </si>
  <si>
    <t>Капітальний ремонт  житлового будинку №12 по кв.Молодіжній в  смт. Станиця Луганська Станично-Луганського району</t>
  </si>
  <si>
    <t>Капітальний ремонт  житлового будинку №11 по кв.Молодіжній в  смт. Станиця Луганська Станично-Луганського району</t>
  </si>
  <si>
    <t>Капітальний ремонт  житлового будинку №9 по кв.Молодіжній в  смт. Станиця Луганська Станично-Луганського району</t>
  </si>
  <si>
    <t>Капітальний ремонт  житлового будинку №7 по кв.Молодіжній в  смт. Станиця Луганська Станично-Луганського району</t>
  </si>
  <si>
    <t>Капітальний ремонт  житлового будинку №8 по кв.Молодіжній в  смт. Станиця Луганська Станично-Луганського району</t>
  </si>
  <si>
    <t>Капітальний ремонт  житлового будинку №6 по кв.Молодіжній в  смт. Станиця Луганська Станично-Луганського району</t>
  </si>
  <si>
    <t>Капітальний ремонт  житлового будинку №5 по кв.Молодіжній в  смт. Станиця Луганська Станично-Луганського району</t>
  </si>
  <si>
    <t>Капітальний ремонт  житлового будинку №4 по кв.Молодіжній в  смт. Станиця Луганська Станично-Луганського району</t>
  </si>
  <si>
    <t>Капітальний ремонт  житлового будинку №3 по кв.Молодіжній в  смт. Станиця Луганська Станично-Луганського району</t>
  </si>
  <si>
    <t>Капітальний ремонт  житлового будинку №2 по кв.Молодіжній в  смт. Станиця Луганська Станично-Луганського району</t>
  </si>
  <si>
    <t>Капітальний ремонт  багатоквартирного житлового будинку №37 по вул.5-я Лінія в  смт. Станиця Луганська Станично-Луганського району</t>
  </si>
  <si>
    <t>Капітальний ремонт житлового будинку №42 по вул.5-я Лінія в  смт. Станиця Луганська Станично-Луганського району</t>
  </si>
  <si>
    <t>Капітальний ремонт житлового будинку №43 по вул.5-я Лінія в  смт. Станиця Луганська Станично-Луганського району</t>
  </si>
  <si>
    <t>Капітальний ремонт житлового будинку №44 по вул.5-я Лінія в  смт. Станиця Луганська Станично-Луганського району</t>
  </si>
  <si>
    <t>Капітальний ремонт житлового будинку №46 по вул.5-я Лінія в  смт. Станиця Луганська Станично-Луганського району</t>
  </si>
  <si>
    <t>Капітальний ремонт житлового будинку №50 по вул.5-я Лінія в  смт. Станиця Луганська Станично-Луганського району</t>
  </si>
  <si>
    <t>Капітальний ремонт житлового будинку №52 по вул.5-я Лінія в  смт. Станиця Луганська Станично-Луганського району</t>
  </si>
  <si>
    <t>Капітальний ремонт житлового будинку №48 по вул.5-я Лінія в  смт. Станиця Луганська Станично-Луганського району</t>
  </si>
  <si>
    <t>Капітальний ремонт житлового будинку №42 по вул.Радянська в  смт. Станиця Луганська Станично-Луганського району</t>
  </si>
  <si>
    <t>Капітальний ремонт житлового будинку №44 по вул.Радянська в  смт. Станиця Луганська Станично-Луганського району</t>
  </si>
  <si>
    <t>Капітальний ремонт житлового будинку №40 по вул.Радянська в  смт. Станиця Луганська Станично-Луганського району</t>
  </si>
  <si>
    <t>Капітальний ремонт житлового будинку №87 по вул.Радянська в  смт. Станиця Луганська Станично-Луганського району</t>
  </si>
  <si>
    <t>Капітальний ремонт житлового будинку №85 по вул.Радянська в  смт. Станиця Луганська Станично-Луганського району</t>
  </si>
  <si>
    <t>Капітальний ремонт житлових будинків №75, 77а по вул.Гагаріна в  смт. Станиця Луганська Станично-Луганського району</t>
  </si>
  <si>
    <t>Капітальний ремонт житлових будинків №1, 3, 12, 14 , 28, 30, 40, 42 по вул.Піонерська та №3, 5, 7а по проїзду Піонерський  в  смт. Станиця Луганська Станично-Луганського району</t>
  </si>
  <si>
    <t>Капітальний ремонт житлового будинку №16 по вул.Піонерська в  смт. Станиця Луганська Станично-Луганського району</t>
  </si>
  <si>
    <t>Капітальний ремонт житлових будинків №18, 20, 32 по вул.Піонерська в  смт. Станиця Луганська Станично-Луганського району</t>
  </si>
  <si>
    <t>Капітальний ремонт житлових будинків №1, 2, 3 по мікрорайону Залізничний в  смт. Станиця Луганська Станично-Луганського району</t>
  </si>
  <si>
    <t>Придбання автобуса  для організації пасажирських перевезень на території  Білокуракинської  територіальної громади ПАЗ 23 місця "ВЕКТОР" (міський)</t>
  </si>
  <si>
    <t xml:space="preserve">Придбання сміттєвоза СБМ-501/4 для покращення матеріально-технічної бази Білокуракинської  територіальної громади </t>
  </si>
  <si>
    <t>Капітальний ремонт тротуару по вул. Центральна (Чапаєва) від буд. 4 до кв. Миру, буд.8, смт.Білокуракине Луганської області</t>
  </si>
  <si>
    <t>Капітальний ремонт тротуару по  вул. Центральна (Чапаєва) від кафе "Палуба" до центрального перехрестя смт. Білокуракине Луганської області</t>
  </si>
  <si>
    <t>Капітальний ремонт тротуару по вул. Історична (Леніна) від музею до ДЮСШ смт Білокуракине Луганської області</t>
  </si>
  <si>
    <t>Капітальний ремонт тротуару по вул. Історична (Леніна) буд. 64 до перетину з вул. Базарна смт Білокуракине Луганської області</t>
  </si>
  <si>
    <t>Капітальний ремонт тротуару по вул. Паркова (Кірова) від буд. 44 до пл. Шевченка (Горького) смт Білокуракине Луганської області</t>
  </si>
  <si>
    <t>Капітальний ремонт тротуару по вул. Центральна (Чапаєва) від перехрестя з вул. Парковою (Кірова) до буд. 123 смт.Білокуракине Луганської області</t>
  </si>
  <si>
    <t>Капітальний ремонт дороги по  вул.Слов'янська  (Радянська)                            смт. Білокуракине Луганської області</t>
  </si>
  <si>
    <t>Капітальний ремонт дороги по вул. ім. О.Рудяшко смт Білокуракине Луганської області</t>
  </si>
  <si>
    <t>Капітальний ремонт дороги по пров. Робочому смт Білокуракине Луганської області</t>
  </si>
  <si>
    <t xml:space="preserve">Капітальний ремонт будівлі головного корпусу  Станично-Луганського районного територіального медичного об'єднання  по вул. 5-та лінія,39 в смт Станиця Луганська
Луганської області
</t>
  </si>
  <si>
    <t>Капітальний ремонт головного корпусу філії "Петрівська лікарня Станично-Луганського РТМО", за адресою: Луганська область, Станично-Луганський район, смт. Петрівка, вул.Лікарняна,2</t>
  </si>
  <si>
    <t>Капітальний ремонт будівлі харчблоку філії "Петрівська лікарня Станично-Луганського РТМО", за адресою: Луганська область, Станично-Луганський район, смт. Петрівка, вул.Лікарняна,2</t>
  </si>
  <si>
    <t>Капітальний ремонт філії «Комишненська сільська лікарська амбулаторія» КЗ «Станично-Луганський районний центр первинної медико-санітарної допомоги» (с. Комишне, вул. Центральна, 1)</t>
  </si>
  <si>
    <t>Капітальний ремонт ДНЗ "Казка" за адресою: Луганська область, Станично-Луганський район, с-ще. Широкий, пров. Театральний,1</t>
  </si>
  <si>
    <t>Капітальний ремонт  об'єкту: «Комунальний заклад «Станично-Луганська загальноосвітня школа І-ІІІ ступенів № 1 Станично-Луганського району Луганської області» за адресою: Луганська область, Станично-Луганський район, смт. Станиця Луганська, кв. Молодіжний,19</t>
  </si>
  <si>
    <t>Капітальний ремонт об'єкту: «Комунальний заклад «Кіндрашівська загальноосвітня школа І-ІІІ ступенів  Станично-Луганського району Луганської області» за адресою: Луганська область, Станично-Луганський район, смт. Станиця Луганська, вул.. Шкільна, 2</t>
  </si>
  <si>
    <t xml:space="preserve">Капітальний ремонт Комунального закладу «Широківська  загальноосвітня школа І-ІІІ ступенів Станично-Луганського району Луганської області» за адресою :
вул . Водолазкіна 13, с-ще  Широкий, Станично-Луганський  район, Луганська область
</t>
  </si>
  <si>
    <t>Капітальний ремонт даху Комунального закладу «Червоножовтнекий навчально-виховний комплекс Станично-Луганського району Луганської області» за адресою: вул. Леніна ,1-а, с.Червоний Жовтень, Ст-Луганський р-н, Луганська обл</t>
  </si>
  <si>
    <t>Капітальний ремонт об'єкту: Комунальний заклад «Валуйська загальноосвітня школа № 1  І-ІІІ ступенів  Станично-Луганського району Луганської області» за адресою:  вул. Совєтська, буд. 305, с. Валуйське, Ст-Луганський район, Луганська область 93650</t>
  </si>
  <si>
    <t xml:space="preserve">Капітальний ремонт об'єкту: Комунальний заклад «Вільхівська загальноосвітня школа  І-ІІІ ступенів Станично-Луганського району, Луганської області» за адресою: вул. Шкільна, буд. 50, с-ще Вільхове, Ст-Луганський район, Луганська область 93635
</t>
  </si>
  <si>
    <t>Капітальний ремонт об'єкту: Комунальний заклад «Артемівський навчально-виховний комплекс Станично-Луганського району Луганської області» за адресою: вул. Сонячна, будинок 48 А, с. Артема, Ст-Луганський район, Луганська область</t>
  </si>
  <si>
    <t xml:space="preserve">Капітальний ремонт об'єкту: Комунальний заклад  «Теплівська загальноосвітня школа I-III ступенів Станично-Луганського району Луганської області», за адресою : Луганська область, Станично-Луганський район, с. Тепле, вул. Миру, буд 40  .    </t>
  </si>
  <si>
    <t>Капітальний ремонт комунального закладу "Плотинська ЗОШ І-ІІІ ступенів Станично-Луганського району" за адресою: Луганська область, Станично-Луганський район, с.Плотина, вул. Карла Макса,38-а</t>
  </si>
  <si>
    <t>Капітальний ремонт комунального закладу "Комишненський навчально-виховний комплекс Станично-Луганського району"за адресою: Луганська область, Станично-Луганський район, с. Камишне, вул. Шкільна, 1</t>
  </si>
  <si>
    <t>Капітальний ремонт об'єкту: Комунальний заклад «Валуйська загальноосвітня школа  І-ІІІ ступенів № 2 Станично-Луганського району Луганської області», вул. Миру , будинок 67, с. Валуйсьве, Ст-Луганський район, Луганська область</t>
  </si>
  <si>
    <t>Капітальний ремонт покрівлі Комунального закладу "Нижньотеплівська загальноосвітня школа І-ІІІ ступенів" за адресою: Луганська область, Станично-Луганський район, с. Нижньотепле, вул. Леніна,1</t>
  </si>
  <si>
    <t>Капітальний ремонт Комунального закладу "Петрівська спеціалізована школа  з поглибленим вивченням окремих предметів та курсів  І-ІІІ ступенів № 2" за адресою:  Луганська область, Станично-Луганський район, смт. Петрівка, вул. Кірова,64</t>
  </si>
  <si>
    <t>Капітальний ремонт будівлі Комунального закладу "Петрівська спеціалізована школа  з поглибленим вивченням окремих предметів та курсів  І-ІІІ ступенів № 1" за адресою:  Луганська область, Станично-Луганський район, смт. Петрівка, вул. Артема,4</t>
  </si>
  <si>
    <t>Капітальний ремонт комунального закладу "Великочернігівська спеціалізована школа з поглибленим вивченням окремих предметів та курсів І-ІІІ ступенів" за адресою: Луганська область, Станично-Луганський район, с.Велика Чернигівка, вул. Робоча,6</t>
  </si>
  <si>
    <t>Капітальний ремонт будівлі Комунального закладу "Розквітненський навчально-виховний комплекс" за адресою: Луганська область, Станично-Луганський район, с.Розквіт, вул. Шкільна,1</t>
  </si>
  <si>
    <t>Капітальний ремонт будівлі Комунального закладу "Гарасимівський навчально-виховний комплекс" за адресою: Луганська область, Станично-Луганський район, с.Гарасимівка, вул. Молодіжна,5</t>
  </si>
  <si>
    <t>Капітальний ремонт будівлі комунального закладу "Красноталівська загальноосвітня школа І-ІІІ ступенів" за адресою: Луганська область, Станично-Луганський район, с.Красна Талівка, пров. Перемоги,1</t>
  </si>
  <si>
    <t>Капітальний ремонт будівлі комунального закладу "Верхньобогданівська загальноосвітня школа І-ІІІ ступенів" за адресою: Луганська область, Станично-Луганський район, с.Верхня Богданівка, пл. Миру,2</t>
  </si>
  <si>
    <t>Капітальний ремонт будівлі дошкільного закладу "Солнишко" смт. Петрівка Станично-Луганського району Луганської області (утеплення будівлі)</t>
  </si>
  <si>
    <t>Капітальний ремонт будівлі дошкільного закладу "Солнишко" смт. Петрівка Станично-Луганського району Луганської області (внутрішні приміщення та інженерні мережі)</t>
  </si>
  <si>
    <t>Капітальний ремонт будівлі дошкільного закладу "Солнишко" смт. Петрівка Станично-Луганського району Луганської області (благоустрій, огорожа та малі архітектурні форми)</t>
  </si>
  <si>
    <t xml:space="preserve">Капітальний ремонт Комунального закладу  «Дошкільний навчальний заклад освіти ясла-садок № 1 «Теремок» компенсуючого типу Станично-Луганської селищної ради », за адресою :  вул. Леніна , будинок 40, смт. Станиця Луганська, Ст-Луганський район, Луганська  бласть.
93600
</t>
  </si>
  <si>
    <t xml:space="preserve">Капітальний ремонт Комунального закладу   «Дошкільний навчальний заклад освіти ясла-садок № 21 «Казка» загального типу Станично-Луганської селищної ради », за адресою :
 вул. Піонерська , будинок 22, смт. Станиця Луганська, Ст-Луганський район, Луганська  область.
</t>
  </si>
  <si>
    <t xml:space="preserve">Капітальний ремонт Комунального закладу   «Дошкільний навчальний заклад освіти ясла-садок № 2 «Топольок» загального типу по кв. Молодіжний,10, смт. Станиця Луганська, Луганська  область.
93600
</t>
  </si>
  <si>
    <t>Капітальний ремонт Комунального позашкільного навчального закладу музична школа естетичного виховання Станично-Луганського району Луганської області, розташований за адресою: смт Станиця Луганська, вул. Леніна, 52 "а", Станично-Луганського району Луганської області</t>
  </si>
  <si>
    <t>Капітальний ремонт Комунальної установи «Стадіон Нива» Станично-Луганського району Луганської області» за адресою: Луганська область, Станично-Луганський район, смт. Станиця Луганська, вул. 5-та Лінія, 22-б</t>
  </si>
  <si>
    <t>Капітальний ремонт Комунального закладу «Станично-Луганська районна дитячо-юнацька спортивна школа» за адресою: Луганська область, Станично-Луганський район, смт. Станиця Луганська, вул.. Леніна, 26</t>
  </si>
  <si>
    <t>Капітальний ремонт мосту через 
р. Айдар в с. Старий Айдар Станично-Луганського району Луганської області</t>
  </si>
  <si>
    <t xml:space="preserve">Капітальний ремонт адміністративної  будівлі "Станично-Луганська районна рада",  за адресою  смт. Станиця Луганська, вул. Леніна, 25 </t>
  </si>
  <si>
    <t>Капітальний ремонт покрівлі адміністративної будівлі Комунального підприємства «Редакція газети «Время» Станично-Луганського району»,  за адресою: вул. Леніна,12,  смт Станиця Луганська, Станично-Луганського району Луганської області</t>
  </si>
  <si>
    <t>Капітальний ремонт житлових будинків № 1, 3, 5, 7, 9, 11, 13 по вул. Шкільна в смт Станиця Луганська</t>
  </si>
  <si>
    <t>Співпраця сторін в рамках благодійної програми Фонду «Розширення доступу до лікування шляхом надання антиретровірусної терапії (АРТ) на базі кабінету «Довіра»</t>
  </si>
  <si>
    <t xml:space="preserve">Впровадження енергоефективних проектів міста, а саме:
-проведення часткових капітальних ремонтів конструктивних елементів та/або інженерно-технічних систем багатоквартирних будинків, в яких створено ОСББ;
- встановлення загально-будинкових приладів обліку споживання в будинках, в яких створено ОСББ;
- з підвищення енергоефективності б/к будинків, в яких створено ОСББ;
- будівництво вуличних систем водопостачання або водовідведення на територіях садибної забудови;
з підвищення енергоефективності будівель навчальних закладів
</t>
  </si>
  <si>
    <t>Облаштування Центральної міської лікарні м.Рубіжне. Закупівля медичного обладнання.</t>
  </si>
  <si>
    <t>«Капітальний ремонт автомобільного моста через річку Сіверський Донець»</t>
  </si>
  <si>
    <t xml:space="preserve">«Автомобільний шляхопровід на вул. Об’їзна»
Капітальний ремонт шляхопроводу
</t>
  </si>
  <si>
    <t>Енергозберігаючий проект у ДНЗ №24, №43 та вуличному освітленні</t>
  </si>
  <si>
    <t>Сєвєродонецьк – вуличне освітлення</t>
  </si>
  <si>
    <t>Комунальний заклад «Сєвєродонецька міська бібліотека для юнацтва ім. Й.Б. Курлата»</t>
  </si>
  <si>
    <t>ОСББ «Наука Центр»</t>
  </si>
  <si>
    <t>ОСББ «Надія»</t>
  </si>
  <si>
    <t>ОСББ  «Гвардійський, 48»:</t>
  </si>
  <si>
    <t>ОСББ «Мир-20»</t>
  </si>
  <si>
    <t>ОСББ  «Луч»</t>
  </si>
  <si>
    <t>Сєвєродонецький багатопрофільний ліцей м Сєвєродонецька</t>
  </si>
  <si>
    <t>Середня загальноосвітньої школи I-III ступенів № 18 м Сєвєродонецька</t>
  </si>
  <si>
    <t>Капітальний ремонт Новодеркульськой ЗОШ І-ІІІ ст. ім.Пастухова "Заміна вікон на склопакети»</t>
  </si>
  <si>
    <t>Водозабезпечення вул Леніна, Молодіжна смт. Біловодськ Луганської обл. І пусковий комплекс</t>
  </si>
  <si>
    <t>Енергозберігаючі заходи у школі с. Голубівка.</t>
  </si>
  <si>
    <t>Модернізація мережі зовнішнього освітлення 220 В у селищах Стара Краснянка та Житлівка</t>
  </si>
  <si>
    <t>Енергозберігаючі заходи в школі с.Заайдарівка. Капітальний ремонт (заміна вікон)</t>
  </si>
  <si>
    <t>Енергозберігаючі заходи в дитсадку смт.Новопсков. Капітальний ремонт будівлі</t>
  </si>
  <si>
    <t>Інноваціні енергоефективні заходи в с. Осинове. Реконструкція вуличного освітленняз встановленням автономних сонячних панелей</t>
  </si>
  <si>
    <t xml:space="preserve">Енергозберігаючі заходи в школі с.Коломийчиха. Капітальний ремонт </t>
  </si>
  <si>
    <t>Енергозберігаючі заходи в школі с.Оборотнівка. Капітальний ремонт системи опалення</t>
  </si>
  <si>
    <t xml:space="preserve">Енергозберігаючі заходи в ФАПі с.Куземівка. Капітальний ремонт будівлі </t>
  </si>
  <si>
    <t xml:space="preserve">Енергозберігаючі заходи в амбулаторії с.Гончарівка. Капітальний ремонт будівлі </t>
  </si>
  <si>
    <t>Енергозберігаючі заходи в дитсадку с.Половинкіне. Капітальний ремонт (заміна вікон)</t>
  </si>
  <si>
    <t xml:space="preserve">Енергозберігаючі заходи в амбулаторії с.Калмиківка. Ремонт покрівлі </t>
  </si>
  <si>
    <t>Покращення водопостачання в с.Новоохтирка. Капітальний ремонт станції другого підйому</t>
  </si>
  <si>
    <t>«Автомобільний міст в місті Старобільськ, Луганська область»</t>
  </si>
  <si>
    <t xml:space="preserve">Енергозберігаючі заходи в ФАПі с.Воєводське. Капітальний ремонт будівлі </t>
  </si>
  <si>
    <t>Інноваційні енергозберігаючі заходи в с.Розпасіївка. Реконструкція системи водопостачання з встановленням частотного перетворювача</t>
  </si>
  <si>
    <t>Інноваційні енергоефективні заходи в с.Тимоново і с.Малоолександрівка. Модернізація вуличної мережі з використанням ВДЕ (енергії сонця)</t>
  </si>
  <si>
    <t>Об'єкти обласного значення</t>
  </si>
  <si>
    <t>Капітальний ремонтт аварійної ділянки каналізаційної мережі (каналізаційного колектора) по вул. Автомобілістів у м. Лисичанську</t>
  </si>
  <si>
    <t>Будівництво каналізаційної насосної станції з мережами з боку схрещення вул. Студентська і Померанчука  м. Рубіжне (корегування проекту)</t>
  </si>
  <si>
    <t>Заклади соціального захисту населення</t>
  </si>
  <si>
    <t>Заклади культури</t>
  </si>
  <si>
    <t>Заклади по надзвичайним ситуаціям</t>
  </si>
  <si>
    <t>Капітальний ремонт системи опалення по об'єкту: «Комунальний заклад «Кіндрашівська загальноосвітня школа І-ІІІ ступенів  Станично-Луганського району Луганської області» за адресою: Луганська область, Станично-Луганський район, смт. Станиця Луганська, вул.. Шкільна, 2</t>
  </si>
  <si>
    <t>Капітальний ремонт світлофорного об’єкту, за адресою м.Кремінна перехрестя вул.Титова та вул. Центральна</t>
  </si>
  <si>
    <t>Капітальний ремонт світлофорного об’єкту, за адресою м.Кремінна перехрестя вул.Східна-Харківська-Титова</t>
  </si>
  <si>
    <t>Капітальний ремонт світлофорного об’єкту, за адресою м.Кремінна перехрестя вул Банкова,  вул.Кооперативна</t>
  </si>
  <si>
    <t xml:space="preserve"> </t>
  </si>
  <si>
    <t>Капітальний ремонт будівлі Лисичанської загальноосвітньої школи I-II ступенів №9 по вул. Докучаева,7 в м. Лисичанськ (посилення конструкцій)</t>
  </si>
  <si>
    <t>Демонтаж аварійого будинку №17, кв. Жовтневої революції  м.Лисичанськ</t>
  </si>
  <si>
    <t>Заходи з відновлення системи надання медичної допомоги на території Луганської області</t>
  </si>
  <si>
    <t>Заходи з будівництва та придбання житла для окремих категорій громадян, у т.ч. шляхом надання пільгового довгострокового кредиту</t>
  </si>
  <si>
    <t>Забезпечення безпеки держави</t>
  </si>
  <si>
    <t>Облаштування місць дисклокації підрозділів охорони державного кордону  Луганського прикордоного загону</t>
  </si>
  <si>
    <t xml:space="preserve">Луганський окружний адміністративний суд </t>
  </si>
  <si>
    <t xml:space="preserve">Капітальний ремонт та реконструкція будівлі Луганського окружного адміністративного суду за адресою:м. м.Сєвєродонецьк, просп.Космонавтів 18 та монтаж огорожі </t>
  </si>
  <si>
    <t xml:space="preserve">Будівництво котельні для автономного опалення адміністративної будівлі  </t>
  </si>
  <si>
    <t xml:space="preserve">Дошкільний начальний заклад - яслі-садок №128 ГУМВС України у Луганській області </t>
  </si>
  <si>
    <t>Ремонтно-відновлювальні роботи дошкільного навчального закладу- ясел-садку №128 ГУМВС України у Луганській області, за адресою:вул.Партизанська,16,м.Сєвєродонецьк Луганської області</t>
  </si>
  <si>
    <t>Дорожнє господарство-ремонт доріг</t>
  </si>
  <si>
    <t xml:space="preserve">Р-07 Чугуїв-Мілове (через м.Старобільськ) </t>
  </si>
  <si>
    <t xml:space="preserve">Н-21 Старобільськ-Луганськ-Красний Луч-Макіївка-Донецьк </t>
  </si>
  <si>
    <t>Р-66 Контрольно-пропускний пункт “Демино-Олександрівка”-Сватове-Лисичанськ-Луганськ"</t>
  </si>
  <si>
    <t>Т-13-07 Сватове - Новопсков - Мілове</t>
  </si>
  <si>
    <t xml:space="preserve">Т-13-06 Сєвєродонецьк-Новоайдар </t>
  </si>
  <si>
    <t>Т-13-13 Троїцьке - Білокуракине - Старобільськ</t>
  </si>
  <si>
    <t xml:space="preserve">Т-13-14 Контрольно-пропускний пункт “Просяне”-Біловодськ-Широкий" </t>
  </si>
  <si>
    <t xml:space="preserve">Т-13-09 Щастя-Широкий </t>
  </si>
  <si>
    <t>С131020 Об'їзд смт.Новопсков</t>
  </si>
  <si>
    <t>О130501 Кремінна - Торське</t>
  </si>
  <si>
    <t>Заміна водоводу від насосної станції 1 підйому до насосної станції 2 підйому "Лісова дача" (протяжністю 4,5 км) м. Лисичанськ, 1 етап. Заміна ділянки в районі ВАТ "Лисичанська сода"</t>
  </si>
  <si>
    <t>Капітальний ремонт водогону села Розпасіївка Троїцького району Луганської області.( вул. Центральна, Бригада, пер. Павловський )</t>
  </si>
  <si>
    <t>Капітальний ремонт водогону села Розпасіївка Троїцького району Луганської області ( вул. Шевченка, вул. Залізнична )</t>
  </si>
  <si>
    <t>Капітальний ремонт водогону села Розпасіївка Троїцького району Луганської області ( вул. Успішна )</t>
  </si>
  <si>
    <t>Капітальний ремонт аварійної ділянки водопровідної напорної мережі по пров. Проспектному в м. Сватове Луганської обл.</t>
  </si>
  <si>
    <t>Капітальний ремонт аварійної ділянки каналізаційної мережі по вул. Садова, перехід через залізничну колію у м. Сватове Луганської обл.</t>
  </si>
  <si>
    <t>Капітальний ремонт аварійної ділянки самопливної каналізаційної мережі по вул. Н.Старобільській між колодязями КК-2-КК-5 в м. Сватове Луганської обл.</t>
  </si>
  <si>
    <t>Улаштування самопливного каналізаційного колектору по вул. Гімназична, 11 в м. Старобільськ Луганської області (корегування проекту)</t>
  </si>
  <si>
    <t>РКП "Старобільськвода". Придбання двох екскаваторів</t>
  </si>
  <si>
    <t>Капітальний ремонт системи опалення Лисичанського центру позашкільної роботу зі школярами та молоддю</t>
  </si>
  <si>
    <t>Придбання комплексного цифрового рентгенапарату універсального - 1 одиниця для ЦМЛ ім.Титова КУ "Територіальне медичне об"єднання м. Лисичанськ"</t>
  </si>
  <si>
    <t>Придбання цифрового флюорографу для ЦМЛ ім.Титова   КУ "Територіальне медичне об"єднання м. Лисичанськ"</t>
  </si>
  <si>
    <t>Придбання наркозно-дихального апарату середнього класу для ЦМЛ ім.Титова  КУ "Територіальне медичне об"єднання м. Лисичанськ"</t>
  </si>
  <si>
    <t>Придбання фіброгастроскопу для ЦМЛ ім.Титова  КУ "Територіальне медичне об"єднання м. Лисичанськ"</t>
  </si>
  <si>
    <t>Придбання колоноскопу для ЦМЛ ім.Титова   КУ "Територіальне медичне об"єднання м. Лисичанськ"</t>
  </si>
  <si>
    <t>Придбання стерилізаторів ГК-100-3М   КУ "Територіальне медичне об"єднання м. Лисичанськ"</t>
  </si>
  <si>
    <t>Придбання низькотемпературних холодильників ЛАРЬ-400   КУ "Територіальне медичне об"єднання м. Лисичанськ"</t>
  </si>
  <si>
    <t xml:space="preserve">Капітальний ремонт покрівлі Рубіжанської  ЗОШ І-ІІІ ступенів №4, м.Рубіжне  </t>
  </si>
  <si>
    <t>Капітальний ремонт покрівлі багатоквартирного житлового будинку 14а по вул.Менделєєва, м.Рубіжне</t>
  </si>
  <si>
    <t>Капітальний ремонт покрівлі багатоквартирного житлового будинку 101 по вул.Б.Хмельницького, м.Рубіжне</t>
  </si>
  <si>
    <t>Капітальний ремонт асфальтобетонного покриття дороги по вул. Будівельників в м.Рубіжне</t>
  </si>
  <si>
    <t>Капітальний ремонт асфальтобетонного покриття дороги по  вул. Б.Хмельницького в м.Рубіжне</t>
  </si>
  <si>
    <t>Капітальний ремонт асфальтобетонного покриття дороги по  вул. Визволителів в м.Рубіжне</t>
  </si>
  <si>
    <t>Капітальний ремонт асфальтобетонного покриття дороги по  вул. Переможців в м.Рубіжне</t>
  </si>
  <si>
    <t>Капітальний ремонт комунального дошкільного навчального закладу (ясла-садок) комбінованого типу № 10 Сєвєродонецької міської ради за адресою: Луганська обл., м.Сєвєродонецьк, вул. Новікова, 13 б (енергосанація)</t>
  </si>
  <si>
    <t>Капітальний ремонт комунального дошкільного навчального закладу (ясла-садок) комбінованого типу № 14 «Білочка» Сєвєродонецької міської ради  за адресою: Луганська обл., м.Сєвєродонецьк, вул. Автомобільна, 7 а (енергосанація)</t>
  </si>
  <si>
    <t>Капітальний ремонт комунального дошкільного навчального закладу (ясла-садок) комбінованого типу № 19 «Ластівка» Сєвєродонецької міської ради  за адресою: Луганська обл., м.Сєвєродонецьк, пр-кт. Гвардійський, 14 б  (енергосанація)</t>
  </si>
  <si>
    <t>Капітальний ремонт комунального дошкільного навчального закладу (ясла-садок) комбінованого типу № 25 «Журавонька» Сєвєродонецької міської ради  за адресою: Луганська обл., м.Сєвєродонецьк, пр-кт. Гвардійський, 63 в (енергосанація)</t>
  </si>
  <si>
    <t>Капітальний ремонт комунального дошкільного навчального закладу (ясла-садок) комбінованого типу № 26 «Світанок» Сєвєродонецької міської ради  за адресою: Луганська обл., м.Сєвєродонецьк, вул. Сметаніна, 16 (енергосанація)</t>
  </si>
  <si>
    <t>Капітальний ремонт комунального дошкільного навчального закладу (ясла-садок) комбінованого типу № 30  „Ладусі” Сєвєродонецької міської ради за адресою: Луганська обл., м.Сєвєродонецьк, вул. Вілєсова, 9 (енергосанація)</t>
  </si>
  <si>
    <t>Капітальний ремонт комунального дошкільного навчального закладу (ясла-садок) комбінованого типу № 37 «Струмочок» Сєвєродонецької міської ради  за адресою: Луганська обл., м.Сєвєродонецьк, вул. Гагаріна, 101 -в (енергосанація)</t>
  </si>
  <si>
    <t>Капітальний ремонт комунального дошкільного навчального закладу (ясла-садок) комбінованого типу № 38 «Росинка» Сєвєродонецької міської ради  за адресою: Луганська обл., м.Сєвєродонецьк, вул. Науки, 10 (енергосанація)</t>
  </si>
  <si>
    <t>Капітальний ремонт комунального дошкільного навчального закладу (ясла-садок) комбінованого типу № 41 «Червоні вітрила» Сєвєродонецької міської ради  за адресою: Луганська обл., м.Сєвєродонецьк, вул. Курчатова, 3а (енергосанація)</t>
  </si>
  <si>
    <t>Капітальний ремонт комунального дошкільного навчального закладу (ясла-садок) комбінованого типу № 42 «Червона квіточка» Сєвєродонецької міської ради  за адресою: Луганська обл., м.Сєвєродонецьк, вул. Курчатова, 17 а (енергосанація)</t>
  </si>
  <si>
    <t>Капітальний ремонт частини приміщення Центру надання адміністративних послуг під розміщення Білокуракинського районного відділу Управління Державної міграційної служби України за адресою:вул. Чапаєва,63а, смт.Білокуракине Луганської області</t>
  </si>
  <si>
    <t>Капітальний ремонт приміщень КУ Кремінська "Районна дитяча музична школа"  за адресою: площа Красна 4 м. Кремінна Луганської області</t>
  </si>
  <si>
    <t>Капітальний ремонт автодороги по вул. Лиманська міста Кремінна Луганської області</t>
  </si>
  <si>
    <t>Капітальний ремонт будинку дитячої творчості Кремінської районної ради (друга черга), за адресою: вул. Шевченко 1 місто Кремінна Луганської області</t>
  </si>
  <si>
    <t>Прокладання теплотраси до будівлі поліклініки КУ "Кремінське РТМО" за адресою: вул. Побєди, 1а, м.Кремінна Луганської області</t>
  </si>
  <si>
    <t>Прокладання теплотраси до будівлі дитячого корпусу КУ "Кремінське РТМО" за адресою: вул. Побєди 1а, м.Кремінна Луганської області</t>
  </si>
  <si>
    <t>Прокладання теплотраси до будівлі первинної допомоги КУ "Кремінське РТМО" за адресою: вул. Побєди 1а, м.Кремінна Луганської області</t>
  </si>
  <si>
    <t>Прокладання теплотраси до головного корпусу КУ "Кремінське РТМО" за адресою: вул. Побєди 1а, м.Кремінна Луганської області</t>
  </si>
  <si>
    <t>Прокладання теплотраси до інфекційного відділення КУ "Кремінське РТМО" за адресою: вул. Побєди 1а, м.Кремінна Луганської області</t>
  </si>
  <si>
    <t>Теплові мережі</t>
  </si>
  <si>
    <t>Капітальний ремонт теплових мереж міста Кремінна за адресою: пров. Гастелло 21 Луганської області.  Комунальне підприємство "Креміннатеплокомуненерго"</t>
  </si>
  <si>
    <t xml:space="preserve">Реконструкція фельдшерського пункту під фельдшерський пункт з житловим помешканням для фельдшера по вул. Леніна 19а, с. Веселе Марківського району Луганської області </t>
  </si>
  <si>
    <t>Реконструкція будівлі Веселівської ЗОШ І-ІІ ступенів в навчально-виховний комплекс (загальноосвітня школа І-ІІ ступенів - дошкільний навчальний заклад) вул. 40 років Перемоги 50, с. Веселе Марківського району Луганської області.</t>
  </si>
  <si>
    <t>Реконструкція стадіона "Нива" Марківської районної комунальної установи "Фізкультурно-спортивний комплекс "Нива" пл. Спортивна 20,  смт Марківка Луганської області</t>
  </si>
  <si>
    <t>Капітальний ремонт благоустрою стадіона "Нива" Марківської районної комунальної установи "Фізкультурно-спортивний комплекс "Нива" пл. Спортивна 20,  смт Марківка Луганської області</t>
  </si>
  <si>
    <t>Капітальний ремонт з утеплення зовнішних стін та зовнішніми оздоблювальними роботами будівлі дитячої школи мистецтв</t>
  </si>
  <si>
    <t>Капітальний ремонт з відновлення конструкції покрівлі будівлі дитячої школи мистецтв</t>
  </si>
  <si>
    <t>Капітальний ремонт з внутрішними оздоблювальними роботами будівлі дитячої школи мистецтв</t>
  </si>
  <si>
    <r>
      <t xml:space="preserve">Капітальний ремонт будівлі районного будинку культури смт.Новоайдар Луганської області (ЗАГС)                            </t>
    </r>
    <r>
      <rPr>
        <i/>
        <sz val="14"/>
        <color indexed="8"/>
        <rFont val="Times New Roman"/>
        <family val="1"/>
        <charset val="204"/>
      </rPr>
      <t xml:space="preserve">  </t>
    </r>
    <r>
      <rPr>
        <i/>
        <u/>
        <sz val="10"/>
        <color indexed="8"/>
        <rFont val="Arial"/>
        <family val="2"/>
        <charset val="204"/>
      </rPr>
      <t/>
    </r>
  </si>
  <si>
    <t xml:space="preserve"> Капітальний ремонт пологового будинку Новопсковського РТМО за адресою: с.м.т.Новопсков, вул.Українська ,101а</t>
  </si>
  <si>
    <t>Утеплення фасаду Новорозсошанської загальноосвітньої школи І-ІІІ ступенів,с.Новорозсош, вул.Ювілейна,17</t>
  </si>
  <si>
    <t>Соціальні послуги</t>
  </si>
  <si>
    <t>Капітальний ремонт 2-го поверху  будівлі Старобільскої державної об"єднаної податкової інспекції Головного управління державної фіскальної служби за адресою: смт.Новопсков, вул.Українська 51</t>
  </si>
  <si>
    <t>Капітальний ремонт стадіону Новопсковської дитячо-юнацької спортивної школи, смт. Новопсков, вул.Партизанська 7б</t>
  </si>
  <si>
    <t>Запровадження системи роздільного збирання твердих побутових відходів як один з ефективних засобів екологічного виховання жителів смт. Новопсков</t>
  </si>
  <si>
    <t>Капітальне будівництво водопроводу  центральних вулиць селища Вовчоярівка Попаснянського району Луганської області</t>
  </si>
  <si>
    <t>Капітальне будівництво водопроводу  по вул. Пушкіна до вул. Центральна  селища Вовчоярівка Попаснянського району Луганської області</t>
  </si>
  <si>
    <t xml:space="preserve">Капітальний ремонт фельдшерського  пункту с.Оборотнівка КУ "Центр первинної медико-санітарної допомоги Сватівського району" за адресою: вул. Михайлівська, 40, с.Оборотнівка Сватівського району Луганської області  </t>
  </si>
  <si>
    <t>Капітальний ремонт мережі водопостачання та водовідведення двоповерхової будівлі лікарні, будівлі дитячої консультації КУ "Центр медико-санітарної допомоги Сватівського району" за адресою: м. Сватове, пл. Привокзальна 1</t>
  </si>
  <si>
    <t xml:space="preserve">Капітальний ремонт будівлі Містківської загальноосвітньої школи I-III ступенів Сватівської районної ради Луганської області за адресою: вул.Степова 1 А, с.Містки Сватівського району Луганської області </t>
  </si>
  <si>
    <t xml:space="preserve">Капітальний ремонт приміщення КДНЗ "Ромашка" за адресою: вул. Гаєвого 49б, с.Гончарівка Сватівського району Луганської області </t>
  </si>
  <si>
    <t>Капітальний ремонт Лиманської ЗОШ І-ІІІ ступенів Старобільської районної ради Луганської області   по вул.Піщана 1, с.Лиман Старобільского району Луганської області</t>
  </si>
  <si>
    <t>Капітальний ремонт спортивного комплексу, с. Шульгинка Старобільського району</t>
  </si>
  <si>
    <t>Ремонт місцевої загальноосвітньої середньої школи, с. Підгорівка Старобільського району</t>
  </si>
  <si>
    <t>Капітальний ремонт фельдшерсько-акушерського пункту, с. Мирне Білокуракинського району</t>
  </si>
  <si>
    <t>Проведення робіт із заміни вікон місцевої загальноосвітньої середньої школи, смт Лозно-Олександрівка Білокуракинського району</t>
  </si>
  <si>
    <t>Проведення робіт з ремонту водогону, с. Бараниківка Кремінського району</t>
  </si>
  <si>
    <t>Проведення робіт з освітлення вулиць, смт Красноріченське Кремінського району</t>
  </si>
  <si>
    <t>Капітальний ремонт приміщення дитячого садка, смт Нижня Дуванка Сватівського району</t>
  </si>
  <si>
    <t>Поточний ремонт комунального дитячого навчального закладу “Ластівка” з утепленням стін та облаштуванням водовідводу, с. Мілуватка Сватівського району</t>
  </si>
  <si>
    <t>Капітальний ремонт спортивної зали місцевої загальноосвітньої школи, с. Покровське Троїцького району</t>
  </si>
  <si>
    <t>Проведення комплексних робіт з благоустрою паркової зони, смт Новоайдар Новоайдарського району</t>
  </si>
  <si>
    <t>Проведення робіт з освітлення вул. Великий шлях, смт Новоайдар Новоайдарського району</t>
  </si>
  <si>
    <t>Бібліотека — центр розвитку громади та підтримка ВПО.</t>
  </si>
  <si>
    <t>Капітальний ремонт Олексіївської АСЛ Новоайдарського ЦПМСД, що знаходиться за адресою: Луганська область, Новоайдарський район,  с.Олексіївка</t>
  </si>
  <si>
    <t>Капітальний ремонт Гречишкінської АСЛ Новоайдарського ЦПМСД, що знаходиться за адресою: Луганська область, Новоайдарський район,  с.Олексіївка</t>
  </si>
  <si>
    <t>Капітальний ремонт Марсівського народного будинку Луганської області Новоайдарського району</t>
  </si>
  <si>
    <t xml:space="preserve">Капітальний ремонт будівлі Денежниківського будинку культури  Новоайдарського районуЛуганської області </t>
  </si>
  <si>
    <t xml:space="preserve">Капітальний ремонт будівлі Айдар-Миколаївського будинку культури  Новоайдарського районуЛуганської області </t>
  </si>
  <si>
    <t>Реконструкція Старобільського районного будинку творчості дітей та юнацтва по вул. Чернишевського,26, м. Старобільськ</t>
  </si>
  <si>
    <t>Розробка проектно-кошторисної документації по реконструкції системи водопостачання  Сватівської психіатричної лікарні за адресою: Сватівський район, с. Соснове, кв. ім. Петрова С.П., 2-17</t>
  </si>
  <si>
    <t>Проектні роботи по будівництву модульної котельні на твердому паливі для забезпечення тепловою енергієюобласного будинку-інтернатудля громадян похилого віку та інвалідів, розташованого  за адресою: Луганська обл.,Кремінський район, с. Стара Краснянка,вул Переїздна,4</t>
  </si>
  <si>
    <t>Проектні роботи по будівництву модульної котельні на твердому паливі для забезпечення тепловою енергією Дмитрівського обласного психоневрологічного інтернату, розташованого  за адресою: Луганська обл.,Новоайдарський район, с.Дмитрівка ,вул Центральна, 32а</t>
  </si>
  <si>
    <t>Проектні роботи по будівництву теплотраси для постачання теплової енергії від модульної котельні на твердому паливі до об"єктів  Дмитрівського обласного психоневрологічного інтернату, розташованого  за адресою: Луганська обл.,Новоайдарський район, с.Дмитрівка ,вул Центральна, 32а</t>
  </si>
  <si>
    <t>Розробка проектної документації з реконструкції вентиляційної системи концертної зали КЗ"Сєвєродонецьке обласне музичне училище ім.С.С.Прокоф'єва" за адресою 93408, Луганська обл., м.Сєвєродонецьк, пр.Хіміків,б.10</t>
  </si>
  <si>
    <t>Реконструкція приміщень для центру невідкладних станів та медицини катастроф Луганської обласної кліничної лікарні кв. 50-річчя Оборони Луганська,14</t>
  </si>
  <si>
    <t>Капітальний ремонт будівлі Районного будинку культури розташованої за адресою вул. Центрольна,109 смт.Біловодськ Біловодського району Луганської області</t>
  </si>
  <si>
    <t>Капітальний ремонт будівлі хірургічного відділення Марківського РТМО розташованого за адресою:вул Центральна, 6, смт Марківка,Марківського р-ну, Луганської області</t>
  </si>
  <si>
    <t>Капітельний ремонт  покрівлі будівлі ДЮСШ розшашована за адресою: вул. Центральна, 29 смт Марківка,Марківського р-ну, Луганської області</t>
  </si>
  <si>
    <t xml:space="preserve">Капітальний ремонт мереж  зовнішнього  освітлення вул.Вишнева, вул.Матросова,вул.Мічуріна смт Марківка Марківського р-ну,  Луганської обл. </t>
  </si>
  <si>
    <t>Капітальний ремонт будівлі Міловської ЗОШ І-ІІІ ступенів  за адресою: вул. Козацька,8 смт. Мілове, Міловського району, Луганської області</t>
  </si>
  <si>
    <t>Капітальний ремонт будівлі Зориківської ЗОШ І-ІІІ ступенів вул.Центральна, с. Зориківка, Міловського району, Луганської області</t>
  </si>
  <si>
    <t>Капітальний ремонт мереж зовнішнього огсвітлення вул.Центральна, вул.Миру,вул.Першотравнева, вул.Шкільна,вул.Робоча смт.Мілове, Міловського району, Луганської області</t>
  </si>
  <si>
    <t>"Капітальний ремонт системи опалення Кам'янської ЗОШ І-ІІІ ст. Новопсковської районної ради Луганської області,розташованої за адресою вул.Пульного, 11,с.Кам"янка,Новопсковського району, Луганської області</t>
  </si>
  <si>
    <t>"Капітальний ремонт будівлі комунального закладуза   «ДНЗ ясла садок «Сонечко» Пісківської сільської ради"за адресою  вул.Центральна,с.Піски, Новопсковського р-нуЛуганської області</t>
  </si>
  <si>
    <t xml:space="preserve">Капітальний ремонт мереж зовнішнього освітлення вул.Панасенка,вул.Блінова,вул.Московська, вул.Жовтнева,вул.Миру,вул.1 Травня,вул.Зарічна смт. Білолуцьк Новопсковського району Луганської області </t>
  </si>
  <si>
    <t>"Капітальний ремонт покрівлі Центральної районної бібліотеки КЗ"Новопсковська централізована бібліотечна система Новопсковськоїо районої ради Луганської області" розташованої за адресою вул.Українська, 33,смт.Новопсков,Новопсковського району,Луганської області</t>
  </si>
  <si>
    <t>"Капітальний ремонт будівлі Районної бібліотеки для дітей КЗ" Новопсковська централізована бібліотечна система Новопсковської районної ради Луганської області", розташованої за адресою району Луганської області"  вул.Українська, 23,смт.Новопсков,Новопсковського району,Луганської області</t>
  </si>
  <si>
    <t>Капітальний ремонт будівлі Широківської СЛА розшованої за адресою:вул.Молодіжна, 7а,с.Широкий, Станианично-Луганського р-ну, Луганська область</t>
  </si>
  <si>
    <t>Будівництво модульної котельні для Комунального закладу «Великочернігівська спеціалізована школа  І-ІІІ ступенів  Станично-Луганського району Луганської області»  за адресою: Луганська область, Станично-Луганський район,  село Велика Чернігівка, вул. Робоча,  будинок 6 А</t>
  </si>
  <si>
    <t>Реконструкція покрівлі Передільского сільского будинку культури,розташоване за адресою вул Центральна, 43 б с.Пере6дільске, Станично-Луганський район, Луганська область</t>
  </si>
  <si>
    <t xml:space="preserve">Адмінбудівлі </t>
  </si>
  <si>
    <t>Капітальний ремонт адмінбудівлі, розташованою за адресою: вул.Штейгерська, 8, м.Лисичанськ, Луганська область</t>
  </si>
  <si>
    <t>Придбання 5-ти туалетних кабін БІОСЕТ</t>
  </si>
  <si>
    <t>Придбання медичного обладнання для Марківського РТМО</t>
  </si>
  <si>
    <t>Реконструкція мережі гарантованого електропостачання 1 категорії Маргівського РТМО за адресою: Луганська обл., смт Марківка, вул. Центральна, 6</t>
  </si>
  <si>
    <t>Придбання дитячих гральних майданчиків для Дитячого скверу "Казка" за адресою: Луганська обл., смт Марківка, вул. Центральна</t>
  </si>
  <si>
    <t>Капітальний ремонт огорожі території Міловської гімназії вул. Шкільна, 1 смт Мілове, Міловського району, Луганської області</t>
  </si>
  <si>
    <t>Будівництво спортивного майданчика на території Міловської гімназії вул. Шкільна, 1 смт Мілове, Міловського району, Луганської області</t>
  </si>
  <si>
    <t>Капітальний ремонт бкдівлі школи боксу комунальної установи "Міловський районний центр "Спорт для всіх" за адресою: Луганська обл., Міловський район, смт Мілове, вулиця Армійська, будинок 1 А</t>
  </si>
  <si>
    <t>Капітальний ремонт огорожі Міловської ЗОШ І-ІІІ ступенів вул. Козацька, 8 смт Мілове, Міловського району, Луганської області</t>
  </si>
  <si>
    <t>Придбання комп'ютерного класу і інтерактивної дошки для Новоіванівської ЗОШ І-ІІ ст.</t>
  </si>
  <si>
    <t>Ппридбання медичного обладнання: апарат УЗД з доплером і диатермокоагулятор з парусними насадками</t>
  </si>
  <si>
    <t>Придбання борцівського килиму для занять з греко-римської боротьби
(КЕКВ 3220)</t>
  </si>
  <si>
    <t>Капітальний ремонт покрівлі Марківської комунальної установи фізкультурно-спортивного комплексу "Нива" пл. Спортивна, 20 смт Марківка Луганської області</t>
  </si>
  <si>
    <t>Придбання двох насосів для районного комунального піприємства "Старобільськвода"</t>
  </si>
  <si>
    <t>Придбання компрессора роторного</t>
  </si>
  <si>
    <t>За рахунок залишків коштів місцевих бюджетів населених  пунктів,на території яких органи держвлади не здійснюють свої повноваження (розп.№ 402 11.07.2016)</t>
  </si>
  <si>
    <t>Фінансова підтримка КУ "Волейбольний клуб "Сєвєродончанка"</t>
  </si>
  <si>
    <t xml:space="preserve">Капітальний ремонт мереж зовнішнього освітлення вул.Центральна,смт. Біловодськ Луганської обл. </t>
  </si>
  <si>
    <t>"Капітальний ремонт покрівлі Донцівського сільського будинку культури с.Донцівка, вул.Слобожанська,21</t>
  </si>
  <si>
    <t xml:space="preserve">Капітальний ремонт покрівлі Рубіжанської спеціалізованої школи І-ІІІ ступенів №10,розташована за адресою:вул.Будівельників,28,  м.Рубіжне,Луганська обл.  </t>
  </si>
  <si>
    <t>Капітальний ремонт (заміна віконних блоків) будівлі Рубіжанської ЗОШ І-ІІІ ступенів №6, за адресою: вул.Володимирівська,19,м.Рубіжне, Луганська обл.</t>
  </si>
  <si>
    <t>Капітальний ремонт (заміна віконних блоків) будівлі Рубіжанської загальноосвітньої школи І-ІІІ ступенів №3,за адресою:вул Студентська,30 м.Рубіжне,ґлуганська обл.</t>
  </si>
  <si>
    <t>Капітальний ремонт (заміна віконних блоків) будівлі Рубіжанської СШ І-ІІІ ступенів №7 за адресою: вул.Визволителів,53,, м.Рубіжне,Луганська обл.</t>
  </si>
  <si>
    <t>Капітальний ремонт (заміна віконних блоків) будівлі Рубіжанської ЗОШ І-ІІІ ступенів №8, за адресою:вул.Менделєєва,35,м.Рубіжне,Луганська обл.</t>
  </si>
  <si>
    <t>Капітальний ремонт  (заміна віконних та дверних блоків) будівлі Рубіжанської спеціалізованої школи І-ІІІ ступенів №2, за адресою:пр-т Переможців,28,м.Рубіжне,Луганська обл.</t>
  </si>
  <si>
    <t>Капітальний ремонт покрівліц та заміна віконних блоків будівлі Рубіжанської ЗОШ І-ІІІ ступенів №4,розташована за адресою, вул.Чехова,3, м.Рубіжне,Луганська обл.</t>
  </si>
  <si>
    <t>Капітальний ремонт будівлі Литвинівської ЗОШ І-ІІІ ступенів за адресою: вул.Шевченко,9,с. Литвинівка, Біловодського району Луганської області</t>
  </si>
  <si>
    <t>«Капітальний ремонт будівлі Новодеркульської ЗОШ І-ІІІ ступенів розташованої  за адресою:вул.Пастузовка,9, с. Новодеркул, Луганська область</t>
  </si>
  <si>
    <t xml:space="preserve">«Капітальний ремонт будівлі  Біловодської дитячої школи мистецтв,розташованої  за адресою:  вул.Центральна,145, смт Біловодськ, Луганська область </t>
  </si>
  <si>
    <t>Капітальний ремонт будівлі(утеплення фасаду) Районного будинку культури розташованої за адресою вул. Центрольна,109 смт.Біловодськ Біловодського району Луганської області</t>
  </si>
  <si>
    <t>Реконструкція будівлі відділення відновленого лікування Білокуракинської ЦРЛ,розташоване за адресою:вул.ґчапаєва,72,                                                        смт. Білокуракине, Білокуракинського р-ну,Лугансаька обл.</t>
  </si>
  <si>
    <t>Реконструкція будівлі поліклініки Марківського РТМО розташоване   за адресою: вул. Центральна, 6, смт Марківка,Марківського р-ну, Луганської області</t>
  </si>
  <si>
    <t>Капітальний ремонт будівлі КПНЗ "Міловська дитяча школа мистецтв"Міловської районної ради, розташованої за адресою:вул. Миру1,смт Мілове,Міловського р-ну,Луганська обл.</t>
  </si>
  <si>
    <t xml:space="preserve">Капітальний ремонт дитячого  дошкільного навчального закладу  "Білосніжка",розташованого за адресою:площа Центральна,3,с.Олексіївка, Новоайдарського району Луганської області </t>
  </si>
  <si>
    <t>Капітальний ремонт будівлі загальноосвітньої школи І-ІІІ ст.,розташованої за адресою:вул.Шкільна,3, с.Штормове,0Новоайдарського району,Луганської області</t>
  </si>
  <si>
    <t>Капітальний ремонт будівлі Новоахтирської АСЛ Новоайдарського ЦПМСД, розташованої за адресою: вул.Лісова,с.ґновоахтирка, Новоайдарський район, Луганська обл.</t>
  </si>
  <si>
    <t>Капітальний ремонт будівлі  Новобілянської сільської лікарської амбулаторії загальної практики сімейної медицини,розташованої  за адресою:вул.ґцентральна,7, С.Новобіла, Новопсковського р-ну, Луганської обл.</t>
  </si>
  <si>
    <t>Капітальний ремонт будівлі стаціонарного відділення постійного проживання Новопсковського територіального центру соціального обслуговування   (надання соціальних послуг) , що розташований за адресою: селище Білолуцьк, вул.Чернишової,1Б,Новопсковського р-ну,Луганської обл.</t>
  </si>
  <si>
    <t xml:space="preserve">Капітальний ремонт будівлі КЗ " Новопсковський будинок дитячої  та юнацької творчості" Новопсковської районної ради Луганської області,розташованої за адресою:пров.Історичний,26а,смт.Новопсков, Новопсковського р-ну, Луганської обл. </t>
  </si>
  <si>
    <t>Капітальний ремонт будівлі Новопсковської школи мистецт, розташованої  за адресою:вул.Українська, 36,смт. Новопсков ,Новопсковського р-ну, Луганської обл.</t>
  </si>
  <si>
    <t>Капітальний ремонтбудівлі  ДДЗ "Вишенька", розташована  за адресою: вул.Миру,28а,с. Риб"янцеве, Новопсковського р-ну, Луганської обл.</t>
  </si>
  <si>
    <t>Капітальний ремонт будівлі Новобілянського сільського будинку культури, розташованого за адресою:вул.Миру,1а, с.Новобіла, Новопсковського р-ну,Луганської обл.</t>
  </si>
  <si>
    <t>Капітальний ремонт будівлі  інфекційного відідлення  Сватівського РТМО,розташованого за адресою: пров. Промисловий, 11, м.Сватове,Сватівського р-ну, Луганської обл.</t>
  </si>
  <si>
    <t>Капітальний ремонт будівлі хірургічного відділення головного корпусу Сватівської центральної районної лікарні Сватівського  РТМО,розташованого за адресою: пров. Промисловий, 11, м. Сватове, Сватівського р-ну, Луганської області</t>
  </si>
  <si>
    <t>Капітальний ремонт покрівлі Коломийчинського сільського клубу,розташованого за адресою:вул.Польова,39,с.Коломийчиха,Сватівський р-н,Луганська обл.</t>
  </si>
  <si>
    <t>Капітальний ремонт будівлі Сватівська районна школа мистецтв ім. В. Зінкевича, розташованої за адресою:пл. 50-річчя  Перемоги, буд. 29, м. Сватове, Сватівського р-ну, Луганської області</t>
  </si>
  <si>
    <t>Капітальний ремонт  Підговівської ЗОШ І-ІІІ ст. Старобільскої райради Луганської обл.по вул.Чкалова,82,с.Підгорівка,Старобільского р-ну, Луганської обл.</t>
  </si>
  <si>
    <t>Капітальний ремонт будівлі Троїцького Будинку школярів,розташованого за адресою:вул Паркова,17 смт. Троїцьке,Луганської обл.</t>
  </si>
  <si>
    <t xml:space="preserve">Капітальний ремонт (посилення зовнішніх комунального закладу  «Чугинська загальноосвітня школа I-III ступенів Станично-Луганського району Луганської області», за адресою : Луганська область, Станично-Луганський район, с. Чугинка, вул. Шкільна, буд 1 Б  .    </t>
  </si>
  <si>
    <t>Придбання обладнання для створення відповідного предметно - розвивального простору для створення Красноталівського НВК</t>
  </si>
  <si>
    <t>Капітальний ремонт м"якої покрівля будинку №42 по вул. Чернишевського в м.Гірське  Попаснянського району  Луганської області</t>
  </si>
  <si>
    <t>Капітальний ремонт м"якої покрівля будинку №15 по вул. Дружби в м.Гірське  Попаснянського району  Луганської області</t>
  </si>
  <si>
    <t>Реконструкція вузлів управління з заміною котлів опалення Теплівського обласного псіхоневрологічного інтернату</t>
  </si>
  <si>
    <t>Будівництво модульної котельні на твердому паливі для забезпечення тепловою енергією Дмитрівського обласного психоневрологічного інтернату, розташованого  за адресою: Луганська обл.,Новоайдарський район, с.Дмитрівка ,вул Центральна, 32а</t>
  </si>
  <si>
    <t>Будівництво модульної котельні на твердому паливі для забезпечення тепловою енергієюобласного будинку-інтернатудля громадян похилого віку та інвалідів, розташованого  за адресою: Луганська обл.,Кремінський район, с. Стара Краснянка,вул Переїздна,4</t>
  </si>
  <si>
    <t>Реконструкція будвлі ізоляторупід розміщення адміністративно-побутових приміщень спортивної зали КЗ "Кремінська обласна загальноосвітнч школа-інтернат І-ІІІ ступенів",розташованою за адресою, Луганська обл,м. Кремінна, вул. Мічуріна,18</t>
  </si>
  <si>
    <t>Капітальний ремонт покрівлі Луганского обласного наркологічного диспансеру, розташованого за адресою:Луганська обл.,м. Лисичанськ, проспект Перемоги,54ж</t>
  </si>
  <si>
    <t>Капітальний ремонт покрівлі Щастинської ЗОШ І-ІИ ст. № 2 по кв. Енергетиків, 16 в м. Щастя Новоайдарського району Луганської області</t>
  </si>
  <si>
    <t>Придбання шкільного автобусадля Солідарівської загальноосвітньої школи І-ІІІ ступенів</t>
  </si>
  <si>
    <t>Придбання шкільного автобуса для Солідарівської ЗОШ 1-ІІІ ступенів</t>
  </si>
  <si>
    <t>Капітальний ремонт водогону ДУ 500мм "Занівська н/ст 2п-Карбонітська ділянка"Попаснянський р-н Луганської області</t>
  </si>
  <si>
    <t xml:space="preserve">Капітальний ремонт житлового будинку за адресою: кв.Мирний,12,м. Сватове Сватвського р-ну  Луганської області </t>
  </si>
  <si>
    <t xml:space="preserve">Капітальний ремонт житлового будинку за адресою: кв.Мирний,13, м. Сватове Сватвського р-ну  Луганської області </t>
  </si>
  <si>
    <t xml:space="preserve">Капітальний ремонт житлового будинку за адресою: кв.Мирний,14а, м. Сватове Сватвського р-ну  Луганської області </t>
  </si>
  <si>
    <t xml:space="preserve">Капітальний ремонт житлового будинку за адресою: кв.Мирний,15, м. Сватове Сватвського р-ну  Луганської області </t>
  </si>
  <si>
    <t xml:space="preserve">Капітальний ремонт житлового будинку за адресою: кв.Мирний,17, м. Сватове Сватвського р-ну  Луганської області </t>
  </si>
  <si>
    <t xml:space="preserve">Капітальний ремонт житлового будинку за адресою: кв.Будівельників,3, м. Сватове Сватвського р-ну  Луганської області </t>
  </si>
  <si>
    <t xml:space="preserve">Капітальний ремонт житлового будинку за адресою: кв.Будівельників,5, м. Сватове Сватвського р-ну  Луганської області </t>
  </si>
  <si>
    <t xml:space="preserve">Капітальний ремонт житлового будинку за адресою: кв.Будівельників,8, м. Сватове Сватвського р-ну  Луганської області </t>
  </si>
  <si>
    <t xml:space="preserve">Капітальний ремонт житлового будинку за адресою: кв.Мирний,18, м. Сватове Сватвського р-ну  Луганської області </t>
  </si>
  <si>
    <t>Капітальний ремонт  будівлі Кремінської  загальноосвітньої школи І-ІІІ ступенів № 1 Кремінської районної ради Луганської області розташованої за адресою: м Кремінна, вул. І.Франка,1</t>
  </si>
  <si>
    <t>Капітальний ремонт  будівлі Кремінської  загальноосвітньої школи І-ІІІ ступенів № 1 Кремінської районної ради Луганської області розташованої за адресою: м Кремінна, вул. Тітова,18</t>
  </si>
  <si>
    <t>Капітальний ремонт ( заміна віконних та дверних блоків)  будівель  КЗ "Сєвєродонецька обласна загальноосвітня школа-інтернат І-ІІІ ступенів", розташованої за адресою: Луганська обл., м.Сєвєродонецьк,вул. Донецька,1</t>
  </si>
  <si>
    <t>Будівництво спортивно-оздоровчого майданчика для потреб місцевого населення дитячого та юнацького віку, смт Лозно-Олександрівка Білокуракинського району</t>
  </si>
  <si>
    <t>Проведення робіт із замінами вікон та дверей місцевої школи в смт Лозно-Олександрівка Білокуракинського району Луганської області</t>
  </si>
  <si>
    <t>Проведення робіт із замінами вікон та дверей місцевої загальноосвітньої школи №1 в смт Білокуракине Білокуракинської  селищної об'єднаної териториальної громади Білокуракинського району Луганської області</t>
  </si>
  <si>
    <t>Проведення робіт із заміни вікон та дверей Кремінської школи-гімназії по вул. Вереснева,18 в місті Кремінна Кремінського району Луганської області</t>
  </si>
  <si>
    <t>Проведення робіт із заміни вікон місцевої загальноосвітньої школи № 2 по вул. Титова , 18 в м. Кремінна Кремінського району Луганської області</t>
  </si>
  <si>
    <t xml:space="preserve">Проведення робіт із заміни вікон та дверей Навчально- виховного комплексу "новоайдарськуа школа-гімназія" по вул. Центральна,21 в смт Новойдар Новоайдарського району Луганської області </t>
  </si>
  <si>
    <t>Проведення робіт із заміни вікон та дверей дошкільного навчального закладу "Суржанський" в смт Новоайдар Новоайдарського району Луганської області</t>
  </si>
  <si>
    <t>Проведення робіт із заміни вікон та дверей Навчальновиховного комплексу "Свістунівська загальноосвітня школа I-III ступенів - дошкільний навчальний заклад" в селі Свистунівка Сватівського району Луганської області</t>
  </si>
  <si>
    <t>Проведення робіт із заміни вікон та дверей місцевої загальноосвітньої школи I-II ступенів в селі Містки Сватівського району Луганської області</t>
  </si>
  <si>
    <t>Освітлення</t>
  </si>
  <si>
    <t>Проведення робіт з освітлення вулиць в селі Кругле Сватівського району Луганської області</t>
  </si>
  <si>
    <t>Нове Будівництво. Впровадження  вуличного освітлення за іноваційними технологіями, с. Підгорівка Старолбільського району</t>
  </si>
  <si>
    <t>Нове Будівництво. Впровадження  вуличного освітлення за іноваційними технологіями, с. Половинкине Старолбільського району</t>
  </si>
  <si>
    <t>Нове Будівництво. Впровадження  вуличного освітлення за іноваційними технологіями, с. Шульгинка Старолбільського району</t>
  </si>
  <si>
    <t>Нове Будівництво. Впровадження  вуличного освітлення за іноваційними технологіями, с. Чмирівка Старолбільського району</t>
  </si>
  <si>
    <t>Нове Будівництво. Впровадження  вуличного освітлення за іноваційними технологіями, с. Веселе Старолбільського району</t>
  </si>
  <si>
    <t>Нове Будівництво. Впровадження  вуличного освітлення за іноваційними технологіями, с. Лиман Старолбільського району</t>
  </si>
  <si>
    <t>Нове Будівництво. Впровадження  вуличного освітлення за іноваційними технологіями, с. ПроїжджеЛиманської сільської ради Старолбільського району</t>
  </si>
  <si>
    <t>Нове Будівництво. Впровадження  вуличного освітлення за іноваційними технологіями, с. Верхня Покрівка Старолбільського району</t>
  </si>
  <si>
    <t>Нове Будівництво. Впровадження  вуличного освітлення за іноваційними технологіями, с. Нижня Покрівка Старолбільського району</t>
  </si>
  <si>
    <t>Нове Будівництво. Впровадження  вуличного освітлення за іноваційними технологіями, с. Байдівка Старолбільського району</t>
  </si>
  <si>
    <t>Нове Будівництво. Впровадження  вуличного освітлення за іноваційними технологіями, с. Курячівка Старолбільського району</t>
  </si>
  <si>
    <t>Нове Будівництво. Впровадження  вуличного освітлення за іноваційними технологіями, с. Хворостянівка Старолбільського району</t>
  </si>
  <si>
    <t>Нове Будівництво. Впровадження  вуличного освітлення за іноваційними технологіями, с. Малахатка Старолбільського району</t>
  </si>
  <si>
    <t>Проведення робіт із заміни вікон місцевої загальноосвітньої школи I-III ступенів в селі Привілля Троїцького району Луганської області</t>
  </si>
  <si>
    <t>Проведення робіт із заміни вікон місцевої загальноосвітньої школи I-III ступенів в смт Троїцьке Троїцького району Луганської області</t>
  </si>
  <si>
    <t>Капітальний ремонт по встановленню металопластикових вікон з використанням скла із енергозберігаючим покриттям у дитячій поліклініці за адресою : м. Лисичанськ, вул. Гарібальді, 3</t>
  </si>
  <si>
    <t>Капітальний ремонт по встановленню металопластикових вікон з використанням скла із енергозберігаючим покриттям у Лисичанській міській поліклініці за адресою: м. Лисичанськ, просп. Леріна,56</t>
  </si>
  <si>
    <t xml:space="preserve">Капітальний ремонт по встановленню  металопластикових вікон з використанням скла із енергозберігаючим покриттям у комунальному закладі «Навчально-виховний комплекс школа 
І-ІІ ступенів-ліцей «Гарант» Лисичанської міської ради Луганської області за адресою: 93120, Луганська обл., м. Лисичанськ, вул. Московська, 282
</t>
  </si>
  <si>
    <t>Капітальний ремонт по встановленню  металопластикових вікон з використанням скла із енергозберігаючим покриттям у «Лисичанському дошкільному навчальному закладі (ясла-садок) № 8 «Світлячок» за адресою: 93118, Луганська обл., м. Лисичанськ, квартал Жовтневої революції</t>
  </si>
  <si>
    <t>Капітальний ремонт по встановленню  металопластикових вікон з використанням скла із енергозберігаючим покриттям у комунальному закладі «Лисичанський дошкільний навчальний заклад (ясла-садок) № 13 «Ромашка» за адресою: 93112, Луганська обл., м. Лисичанськ, вул. Мічуріна, 43а</t>
  </si>
  <si>
    <t>Кредиторська заборгованість</t>
  </si>
  <si>
    <t>Реконструкція системи газопостачання багатоквартирного житлового фонду м. Попасне</t>
  </si>
  <si>
    <t xml:space="preserve">Капітальний ремонт мережі зовнішнього освітлення ТП – 217 м. Привілля
</t>
  </si>
  <si>
    <t xml:space="preserve">Привілля </t>
  </si>
  <si>
    <t>Реконструкція приміщень високоспеціалізованого консультативного відділення Луганської обласної клінічної лікарні (будівля поліклініки), кв. 50-річчя Оборони Луганська, 14</t>
  </si>
  <si>
    <t xml:space="preserve"> Вуличне освітлення на території Осинівської сільської ради Новопсковського району - будівництво за інноваційними технологіями. Встановлення фотомодулів на опорі</t>
  </si>
  <si>
    <t>Капітальний ремонт автодороги по вул. Машинобудівельників</t>
  </si>
  <si>
    <t>Доступну медичну допомогу - кожному жителю району. Забезпечення амбулаторій оснащеним автотранспортом для обслуговування сімейними лікарями наслення Біловодського району</t>
  </si>
  <si>
    <t xml:space="preserve">інше </t>
  </si>
  <si>
    <t>Підвищення рівня благоустрою та комунального обслуговування територіальної громади м.Кремінна Луганської області. Закупівля автотранспорту для збору відходів та санітарного очищення елементів благоустрою</t>
  </si>
  <si>
    <t xml:space="preserve">Придбання автотранспорту </t>
  </si>
  <si>
    <t>Придбання сміттєвоза з боковим завантаженням на базі автомобіля ГАЗ Троїцькою селищною радою Луганської області</t>
  </si>
  <si>
    <t>Придбання шкільного автобуса для перевезення учнів Новочервонівської ЗОШ І-ІІІ ступенів Троїцької районної ради Луганської області</t>
  </si>
  <si>
    <t>інше</t>
  </si>
  <si>
    <t xml:space="preserve">Утеплення основної будівлі КУ "Територіальний центр" по вул. Будівельників, 25 в м.Рубіжне </t>
  </si>
  <si>
    <t xml:space="preserve">Реконструкція вуличного освітлення за інноваційними технологіями в селі Макартетине Новопсковської об'єднанох територіальної громади. Встановлення сучасних світильників з LED - лампами на існуючі опори </t>
  </si>
  <si>
    <t>Придбання сонячних панелей (системи сонячного нагріву води) з метою енергозбереження в ДНЗ "Теремок"</t>
  </si>
  <si>
    <t>Реконструкція адміністративної будівлі з допоміжними будівлями та спорудами під комунальне підприємство «Білокуракине-комунсервіс» в смт. Білокуракине, Білокуракинського району, Луганської області</t>
  </si>
  <si>
    <t>Придбання телевізорів для загальноосвітніх навчальних закладів району</t>
  </si>
  <si>
    <t xml:space="preserve">Придбання телевізору для Біловодського районного центру дитячої та юнацької творчості  </t>
  </si>
  <si>
    <t>Придбання телевізорів для дошкільних навчальних закладів району</t>
  </si>
  <si>
    <t>Придбання спортивного обладнання для Біловодської дитячої юнацько-спортивної школи</t>
  </si>
  <si>
    <t xml:space="preserve">Придбання спортивного обладнання для загальноосвітніх навчальних закладів району </t>
  </si>
  <si>
    <t>Придбання музичного обладнання (центру) для загальноосвітніх навчальних закладів району</t>
  </si>
  <si>
    <t xml:space="preserve">Придбання музичного обладнання (центру) для Біловодського районного центру дитячої та юнацької творчості  </t>
  </si>
  <si>
    <t>Придбання музичного обладнання (центру) для Біловодської дитячої юнацько-спортивної школи</t>
  </si>
  <si>
    <t>Придбання холодильників для дошкільних навчальних закладів району</t>
  </si>
  <si>
    <t>Придбання пральних машин для дошкільних навчальних закладів району</t>
  </si>
  <si>
    <t xml:space="preserve">Придбання холодильників для КЗ «Біловодська центральна районна лікарня»    </t>
  </si>
  <si>
    <t xml:space="preserve">Придбання гідробоксів для КЗ «Біловодська центральна районна лікарня»   </t>
  </si>
  <si>
    <t xml:space="preserve">Придбання кондиціонерів для КЗ «Біловодська центральна районна лікарня»           </t>
  </si>
  <si>
    <t xml:space="preserve">Придбання моноблоків та МФУ для КЗ «Біловодська центральна районна лікарня»                                    </t>
  </si>
  <si>
    <t>Придбання комп’ютерної техніки для інтернет-центру районної центральної бібліотеки та закладів культури району</t>
  </si>
  <si>
    <t>Придбання електричного котла для районного Будинку культури</t>
  </si>
  <si>
    <t>Придбання мультимедійного обладнання для закладів культури району</t>
  </si>
  <si>
    <t>Придбання книжкового фонду для районної центральної бібліотеки</t>
  </si>
  <si>
    <t>Придбання цифрового фортепіано для дитячої школи мистецтв</t>
  </si>
  <si>
    <t>Придбання автоматизованих робочих місць лікарів для Біловодської та сільських лікарських амбулаторій району</t>
  </si>
  <si>
    <t>Придбання принтеру для Біловодської лікарської амбулаторії</t>
  </si>
  <si>
    <t>Придбання стерилізаторів повітряних для Біловодської лікарської амбулаторії та фельдшерських пунктів району</t>
  </si>
  <si>
    <t>Придбання кардіографів для Біловодської та сільських лікарських амбулаторій району</t>
  </si>
  <si>
    <t>Придбання індикаторів внутрішньоочного тиску для Біловодської та сільських лікарських амбулаторій району</t>
  </si>
  <si>
    <t>Придбання сумок-укладок для сільських лікарських амбулаторій</t>
  </si>
  <si>
    <t xml:space="preserve">Придбання спортивного обладнання для КЗ «Спорт для всіх»                                                                              </t>
  </si>
  <si>
    <t>Капітальний ремонт дороги по пров. Шкільний (Піонерський),  смт. Білокуракине, Луганської області</t>
  </si>
  <si>
    <t>Капітальний ремонт дороги по вул. Набережна  смт. Білокуракине, Луганської області</t>
  </si>
  <si>
    <r>
      <t xml:space="preserve">Капітальний ремонт </t>
    </r>
    <r>
      <rPr>
        <b/>
        <sz val="16"/>
        <color indexed="8"/>
        <rFont val="Times New Roman"/>
        <family val="1"/>
        <charset val="204"/>
      </rPr>
      <t>дороги</t>
    </r>
    <r>
      <rPr>
        <sz val="16"/>
        <color indexed="8"/>
        <rFont val="Times New Roman"/>
        <family val="1"/>
        <charset val="204"/>
      </rPr>
      <t xml:space="preserve"> по вул. </t>
    </r>
    <r>
      <rPr>
        <b/>
        <sz val="16"/>
        <color indexed="8"/>
        <rFont val="Times New Roman"/>
        <family val="1"/>
        <charset val="204"/>
      </rPr>
      <t>Кринична</t>
    </r>
    <r>
      <rPr>
        <sz val="16"/>
        <color indexed="8"/>
        <rFont val="Times New Roman"/>
        <family val="1"/>
        <charset val="204"/>
      </rPr>
      <t xml:space="preserve"> (Дімітрова)  смт. Білокуракине, Луганської області</t>
    </r>
  </si>
  <si>
    <r>
      <t xml:space="preserve">Капітальний ремонт </t>
    </r>
    <r>
      <rPr>
        <b/>
        <sz val="16"/>
        <color indexed="8"/>
        <rFont val="Times New Roman"/>
        <family val="1"/>
        <charset val="204"/>
      </rPr>
      <t>дороги</t>
    </r>
    <r>
      <rPr>
        <sz val="16"/>
        <color indexed="8"/>
        <rFont val="Times New Roman"/>
        <family val="1"/>
        <charset val="204"/>
      </rPr>
      <t xml:space="preserve"> по вул.</t>
    </r>
    <r>
      <rPr>
        <b/>
        <sz val="16"/>
        <color indexed="8"/>
        <rFont val="Times New Roman"/>
        <family val="1"/>
        <charset val="204"/>
      </rPr>
      <t>Гагаріна</t>
    </r>
    <r>
      <rPr>
        <sz val="16"/>
        <color indexed="8"/>
        <rFont val="Times New Roman"/>
        <family val="1"/>
        <charset val="204"/>
      </rPr>
      <t xml:space="preserve">  смт. Білокуракине, Луганської області (180 кв.м)</t>
    </r>
  </si>
  <si>
    <r>
      <t xml:space="preserve">Капітальний ремонт </t>
    </r>
    <r>
      <rPr>
        <b/>
        <sz val="16"/>
        <color indexed="8"/>
        <rFont val="Times New Roman"/>
        <family val="1"/>
        <charset val="204"/>
      </rPr>
      <t>дороги</t>
    </r>
    <r>
      <rPr>
        <sz val="16"/>
        <color indexed="8"/>
        <rFont val="Times New Roman"/>
        <family val="1"/>
        <charset val="204"/>
      </rPr>
      <t xml:space="preserve"> по вул.</t>
    </r>
    <r>
      <rPr>
        <b/>
        <sz val="16"/>
        <color indexed="8"/>
        <rFont val="Times New Roman"/>
        <family val="1"/>
        <charset val="204"/>
      </rPr>
      <t>Енергетиків</t>
    </r>
    <r>
      <rPr>
        <sz val="16"/>
        <color indexed="8"/>
        <rFont val="Times New Roman"/>
        <family val="1"/>
        <charset val="204"/>
      </rPr>
      <t xml:space="preserve"> (Комунарів)  смт. Білокуракине, Луганської області</t>
    </r>
  </si>
  <si>
    <r>
      <t xml:space="preserve">Капітальний ремонт </t>
    </r>
    <r>
      <rPr>
        <b/>
        <sz val="16"/>
        <color indexed="8"/>
        <rFont val="Times New Roman"/>
        <family val="1"/>
        <charset val="204"/>
      </rPr>
      <t>дороги</t>
    </r>
    <r>
      <rPr>
        <sz val="16"/>
        <color indexed="8"/>
        <rFont val="Times New Roman"/>
        <family val="1"/>
        <charset val="204"/>
      </rPr>
      <t xml:space="preserve"> по пров. </t>
    </r>
    <r>
      <rPr>
        <b/>
        <sz val="16"/>
        <color indexed="8"/>
        <rFont val="Times New Roman"/>
        <family val="1"/>
        <charset val="204"/>
      </rPr>
      <t>Жовтневому</t>
    </r>
    <r>
      <rPr>
        <sz val="16"/>
        <color indexed="8"/>
        <rFont val="Times New Roman"/>
        <family val="1"/>
        <charset val="204"/>
      </rPr>
      <t xml:space="preserve">  смт. Білокуракине, Луганської області</t>
    </r>
  </si>
  <si>
    <t>Закупівля спецтехніки - самоскида для покращення матеріально-технічної бази Білокуракинської територіальної громади</t>
  </si>
  <si>
    <t xml:space="preserve">Закупівля транспортного засобу спеціального призначення - самоскида для комунального підпиємства Білокуракинської територіальної громади </t>
  </si>
  <si>
    <t xml:space="preserve">Закупівля транспортного засобу спеціального призначення - автогідропідйомник для комунального підпиємства Білокуракинської територіальної громади </t>
  </si>
  <si>
    <t>Джерела фінансування, тис. грн</t>
  </si>
  <si>
    <t>місцеві бюджети</t>
  </si>
  <si>
    <t>обласний бюджет</t>
  </si>
  <si>
    <t>державний бюджет</t>
  </si>
  <si>
    <t>Перелік проектів та заходів, які фінансуються з державного та місцевих бюджетів, міжнародної технічної допомоги</t>
  </si>
  <si>
    <t>Надзвичайна кредитна програма для відновлення України (2-й транш)</t>
  </si>
  <si>
    <t>Регіональна цільова програма зі створення містобудівного кадастру Луганської області на 2016-2018 роки</t>
  </si>
  <si>
    <t>Забезпечення очищення території Луганської області від вибухонебезпечних предметів шляхом придбання технічних засобів для пошуку і знешкодження вибухонебезпечних предметів і витратних матеріалів для піротехнічних підрозділів Луганського гарнізону Оперативно-рятувальної служби цивільного захисту ДСНС України</t>
  </si>
  <si>
    <t xml:space="preserve">Капітальний ремонт будівлі Луганського обласного центру з профілактики та боротьби зі СНІД </t>
  </si>
  <si>
    <t xml:space="preserve">Капітальний ремонт будівлі  гуртожитку з термомодернізацією, расташованому за адресою: вул.Маяковського, 24,  м.Сєвєродонецьк </t>
  </si>
  <si>
    <t>Реконструкція заплавного мосту №2 м. Сєвєродонецьк</t>
  </si>
  <si>
    <t>Реконстркукція утеплення огорожувальнихконструкцій Попаснянської багатопрофільної гімназії №25 Попаснянської районної ради Луганської області, яка розташована за адресою: м. Попасна, вул. Кошевого,31. Луганської області</t>
  </si>
  <si>
    <t xml:space="preserve">Будівництво вуличного водопроводу на території селища Лосткутівка Папаснянського району Луганської області </t>
  </si>
  <si>
    <t>Будівництво підвідного водопроводу від селища Лоскутівка до селища Підлісне Попаснянського району</t>
  </si>
  <si>
    <t>Реконструкція Старобільського районного будинку творчості дітей та юнацтва по вул. Чернишевського,26, м. Старобільськ, Луганської області</t>
  </si>
  <si>
    <t xml:space="preserve">Капітальний ремонт дошкільного навчального закладу в с.Лиман вул. Пізника,1б, Старобільського району, Луганської області </t>
  </si>
  <si>
    <t>Реконструкція будвілі корпусу допоміжних приміщень під багатоквартирний житловий будинок для медичних працівників за адресою: кв. Новоселів, 1 а в смт Троїцьке, Троїцького району Луганської області</t>
  </si>
  <si>
    <t>Реконструкція та технічне переоснащення Євсузької сільської лікарської амбулаторії, загальної практики-сімейної медицини з впровадженням енергозберігаючих технологій вул.Старобільська, 3, с. Євсуг Біловодського району Луганської області (коригування)</t>
  </si>
  <si>
    <t>Капітальний ремонт (санація) будівлі Кремінської загальноосвітньої школи І-ІІІ ступенів за адресою вул. І. Франка, буд. 1, м. Кремінна, Луганської обалсті</t>
  </si>
  <si>
    <t>Капітальний ремонт опорного закладу "Гірська багатопрофільна гімназія Попаснянської районної ради Луганської області", який розташований за адресою: Попаснянський район, м.Гірське, вул.Гагаріна,19</t>
  </si>
  <si>
    <t>Капітальний ремонт опорного закладу "Золотівська загальноосвітня школа І-ІІІ ступенів  № 5 Попаснянської районної ради Луганської області", який розташований за адресою: Попаснянський район, м.Золоте, вул.Коцюбинського,28</t>
  </si>
  <si>
    <t>Капітальний ремонт Половинкинської ЗОШ І-ІІІ ступенів по пл. Дружби,19, с. Половинкине Старобільського району, Луганської області</t>
  </si>
  <si>
    <t>Будівництво комплексного спортивного майданчика із сентитичним покриттям для зимових  та літніх видів спорту з благоустроєм прилеглої території в м. Кремінні Луганської області</t>
  </si>
  <si>
    <t xml:space="preserve">Будівництво та розміщення уніфікованих комплектних площинних спортивних споруд для опорної Кремінської загальноосвітньої школи №1 I-III ступеню Кремінської районної ради </t>
  </si>
  <si>
    <t>Будівництво та розміщення уніфікованих комплектних площинних спортивних споруд для Красноріченської загальноосвітньої школи I-III ступеню Кремінської районної ради</t>
  </si>
  <si>
    <t xml:space="preserve">Капітальний ремонт п'яти спортивних майданчиків зі встановленням тренажерів </t>
  </si>
  <si>
    <t>Будівництво спортивного майданчику по вул. Центральна, 24А, с. Морозівка,  Міловського району, Луганської області</t>
  </si>
  <si>
    <t>Будівництво волейбольних площадок за розміром 9 *18, по пров. Сєвєрний, 2 смт Мілове, Міловського району, Луганської області</t>
  </si>
  <si>
    <t>Будівництво спортмайданчику по вул. Красногорська,1 с. Великоцьк, Міловського району, Луганської області</t>
  </si>
  <si>
    <t>Реконструкція існуючого спорткомплексу по вул. Первомайській, 60 у м.Попасна з добудовою залу єдиноборств</t>
  </si>
  <si>
    <t>Будівництво спортивного майданчику Попаснянської загальноосвітньої школи I-III ступенів № 1 Попаснянської районної ради Луганської області</t>
  </si>
  <si>
    <t>Капітальний ремонт будівлі  (В-1)  "ЛНУ імені Тараса Шевченка" за адресою: м. Старобільськ, пл. Гоголя,1</t>
  </si>
  <si>
    <t>Капітальний ремонт будівлі лабораторного корпусу СНУ імені В.Даля з термомодернізацією, розташованого  за адресою: Луганська область, м.Сєвєродонецьк, вул. Донецька, 41</t>
  </si>
  <si>
    <t>Капітальний ремонт гуртожитку (М-5) "ЛНУ імені Тараса Шевченка" за адресою: м. Старобільськ, пл.Гоголя,1</t>
  </si>
  <si>
    <t>Капітальний ремонт будівлі навчального корпусу СНУ імені В.Даля з термомодернізацією, розташованого  за адресою: Луганська область, м.Сєвєродонецьк, вул.Донецька,41</t>
  </si>
  <si>
    <t>Капітальний ремонт будівлі навчального корпусу  "ЛНУ імені Тараса Шевченка" за адресою: вул.Померанчука, 15,м. Рубіжне</t>
  </si>
  <si>
    <t>Придбання Робочої станції 1 для оформлення та видачі паспорта громадянини України для виїзду за кордон з безконтактним електронним носієм або паспорта громадянини України у форматі картки та підключення Центру надання адміністративних послуг у м. Лисичанську до Єдиного державного демографічного реєстру</t>
  </si>
  <si>
    <t>Реконструкція автодороги по вул. Миру (від вул. Іванова до вул. Будівельників) м.Рубіжне</t>
  </si>
  <si>
    <t>Розробка проекту землеустрою щодо встановлення (зміни) меж міста Рубіжне</t>
  </si>
  <si>
    <t>Благоустрій скверу  за адресою: м.Сєвєродонецьк, пр. Космонавтів, район будинку № 25</t>
  </si>
  <si>
    <t>Капітальний ремонт автодороги по вул. Підгірна, смт Білокуракине, Білокуракинського району, Луганської області</t>
  </si>
  <si>
    <t>Капітальний ремонт Біловодського комунального дошкільного навчального закладу загального розвитку (ясла-садок № 3) "Джерельце", розташованого за адресою: вул. Шкільна,4, смт Біловодськ Біловодського району Луганської області</t>
  </si>
  <si>
    <t>Розробка генерального плану, Плану зонування території міста Кремінна та цифрової (векторної) оновленої картографічної основи міста Кремінна</t>
  </si>
  <si>
    <t>Капітальний ремонт КНДЗ (яслі-садок) "Надія" в с. Курячівка Марківського району</t>
  </si>
  <si>
    <t>Закупівля офсетної печатної машини Dominant 714 для КП "Марківська районна друкарня"</t>
  </si>
  <si>
    <t>Капітальний ремонт вуличного освітлення  в Новопсковській громаді</t>
  </si>
  <si>
    <t>Капітальний ремонт асфальтобетонного покриття автомобільної дороги по вул. Кошевого в м. Попасна Луганської області</t>
  </si>
  <si>
    <t>Капітальний ремонт асфальтобетонного покриття автомобільних доріг по вулиці Красних партизан, вулиці Нагорна у місті Попасна Луганської області</t>
  </si>
  <si>
    <t xml:space="preserve">Розробка топографічного, генерального плану та плану зонування території міста Попасна </t>
  </si>
  <si>
    <t>Підтримка розроблення генерального плану та детального плану території міста Золоте</t>
  </si>
  <si>
    <t>Підтримка розроблення генерального плану, плану зонування та детального плану території міста Гірське</t>
  </si>
  <si>
    <t>Забезпечення рівного доступу до якісної освіти дітей, які мешкають у сільській місцевості, шляхом придбання шкільного автобусу для Містківської ЗОШ I-III ст.</t>
  </si>
  <si>
    <t>Капітальний ремонт будівлі Топольської ЗОШ І-ІІІ ступеню Троїцького району Луганської області, розташованої за адресою: вул. Радянська,24, с. Тополя, Троїцького району Луганської області</t>
  </si>
  <si>
    <t>Капітальний ремонт будівлі Луганської обласної дитячої клінічної лікарні . Адреса: м. Лисичанськ, кв. 40 років Перемоги, 12 а (Коригування)</t>
  </si>
  <si>
    <t>0</t>
  </si>
  <si>
    <t>Інших джерел фінансування</t>
  </si>
  <si>
    <t>Дорожньо-траспортная інфраструктура</t>
  </si>
  <si>
    <t xml:space="preserve">Інженерні мережі </t>
  </si>
  <si>
    <t xml:space="preserve"> Попаснянський район</t>
  </si>
  <si>
    <t>Заклади культури та спорту</t>
  </si>
  <si>
    <t>Заклади охорони здоров'я</t>
  </si>
  <si>
    <t>ЦНАП</t>
  </si>
  <si>
    <t xml:space="preserve"> м. Рубіжне</t>
  </si>
  <si>
    <t>Містобудування</t>
  </si>
  <si>
    <t xml:space="preserve"> Білокуракинський район</t>
  </si>
  <si>
    <t xml:space="preserve"> Біловодський район</t>
  </si>
  <si>
    <t xml:space="preserve"> Новопсковський район</t>
  </si>
  <si>
    <t xml:space="preserve"> Сватівський район</t>
  </si>
  <si>
    <t>Капітальний ремонт внутрішніх приміщень будівлі гуртожитку КЗ "Сєвєродонецьке обласне музичне училище ім. С.С.Прокоф'єва" за адресою: м.Сєвєродонецьк, бульв. Дружби Народів, 33-д</t>
  </si>
  <si>
    <t>«Реконструкція двох Білогорівських магістральних водоводів  Ду600мм та Ду500мм протяжністю 10,8 км кожної  ділянки»</t>
  </si>
  <si>
    <t>Реконструкція очисних споруд КП «РВУВКГ» (коригування)</t>
  </si>
  <si>
    <t>Будівництво колектору скидання зворотних вод у р. Сіверський Донець (коригування)</t>
  </si>
  <si>
    <t>Заходи з енергозбереження (заміна віконних та дверних блоків) будівлі Рубіжанської спеціалізованої школи І-ІІІ ступенів №2, м. Рубіжне – капітальний ремонт</t>
  </si>
  <si>
    <t>Реконструкція частини гуртожитку по вул. Студентська, 28А, м. Рубіжне</t>
  </si>
  <si>
    <t>Реконструкція тепловых мереж ДП "Сєвєродонецька ТЕЦ"</t>
  </si>
  <si>
    <t>Реконструкція адміністративної будівлі за адресою бульвар Дружби Народів 32-а – для розміщення вбудованої котельні на твердому паливі.</t>
  </si>
  <si>
    <t>«Капітальний ремонт будівлі Новодеркульської ЗОШ І-ІІІ ступенів шляхом реалізації енергозберігаючих технологій за адресою: Луганська область, с. Новодеркул, вул. Пастухова,9»</t>
  </si>
  <si>
    <t>«Капітальний ремонт будівлі Біловодської ЗОШ I-III ступенів з застосуванням енергозберігаючих технологій  за адресою: вул. Леніна, 93 смт. Біловодськ Біловодського району Луганської області»</t>
  </si>
  <si>
    <t>Капітальний ремонт шкільного інтернату Білокуракинської ЗОШ I-III ступенів №1 за адресою: Луганська область, Білокуракинський район, смт.Білокуракине, вул.Леніна (Історична), буд.57</t>
  </si>
  <si>
    <t>Проведення робіт з освітлення вулиць за інноваційними технологіями в смт. Білокуракине Білокуракинського району Луганської області.</t>
  </si>
  <si>
    <t xml:space="preserve">Реконструкція Кремінської міської лікарської амбулаторії загальної практики – сімейної медицини за адресою: Луганська обл., м. Кремінна, вул., Побєди, 1А   </t>
  </si>
  <si>
    <t>Капітальний ремонт тротуарів  по вул. Центральній, вул. Єременка, вул.  Парковій, вул.  Степовій в смт. Марківка Луганської області</t>
  </si>
  <si>
    <t xml:space="preserve">Капітальний ремонт Морозівської ЗОШ І-ІІІ ступенів,Луганська обл., Міловський р-н, с.Морозівка вул.Центральна,24А </t>
  </si>
  <si>
    <t>Капітальний ремонт громадської будівлі соціального згуртування за адресою: с.Денежникове Новоайдарського району Луганської області</t>
  </si>
  <si>
    <t>«Реконструкція Гречишкінської загальноосвітньої школи І-ІІІ ступенів в с. Гречишкине Новоайдарського району Луганської області.</t>
  </si>
  <si>
    <t>Реконструкція системи водопостачання селища Побєда Новоайдарського району Луганської області</t>
  </si>
  <si>
    <t>Інші</t>
  </si>
  <si>
    <t>Реконструкція: утеплення огороджувальних конструкцій будівлі Комишуваської ЗОШ І-ІІІ ступенів Попаснянської районної ради Луганської області</t>
  </si>
  <si>
    <t>Реконструкція: утеплення огороджувальних конструкцій будівлі ЗОШ І-ІІІ ступенів №24 Попаснянської районної ради Луганської області</t>
  </si>
  <si>
    <t xml:space="preserve">Капітальний ремонт приміщень Врубівської ЗОШ І-ІІІ ступенів ,яка розташована за адресою:Луганська область,Попаснянський район,смт.Врубівка, вул.Артема 1 </t>
  </si>
  <si>
    <t>Реконструкція: утеплення огороджувальних конструкцій будівлі КЗ «Дошкільний навчальний заклад (ясла-садок) №1 Попаснянської районної ради Луганської області</t>
  </si>
  <si>
    <t>Реконструкція котельної №8, с. Сосновий, Сватівського району Луганської обл., вул. В.Я. Чайки,20</t>
  </si>
  <si>
    <t>Проведення робіт з освітлення вулиць за інноваційними технологіями в селі Мілуватка Сватівського району Луганської області.</t>
  </si>
  <si>
    <t>Проведення робіт з освітлення вулиць за інноваційними технологіями в місті Сватове Сватівського району Луганської області.</t>
  </si>
  <si>
    <t>Капітальний ремонт приміщення за адресою:вул. Миру, 15, с. Містки, Сватівського р-ну, Луганської обл.</t>
  </si>
  <si>
    <t xml:space="preserve">Станично-Луганський район </t>
  </si>
  <si>
    <t>"Капітальний ремонт (енергозберігаюча санація) комунального закладу «Станично-Луганська загальноосвітня школа № 1  І-ІІІ ступенів  Станично-Луганського району Луганської області»</t>
  </si>
  <si>
    <t>"Капітальний ремонт системи опалення по об’єкту: «Комунальний заклад  «Кіндрашівська загальноосвітня школа І-ІІІ ступенів Станично-Луганського району Луганської області» за адресою: Луганська область, Станично-Луганський район,    смт. Станиця Луганська, вул. Шкільна,2».</t>
  </si>
  <si>
    <t>Капітальний ремонт (енергозберігаюча санація) Комунального закладу «Кіндрашівська загальноосвітня школа    І-ІІІ ступенів  Станично-Луганського району Луганської області</t>
  </si>
  <si>
    <t>«Капітальний ремонт (санація) приміщень філії «Петрівська лікарня  Станично-Луганського РТМО»</t>
  </si>
  <si>
    <t>Реконструкція Старобільської ЗОШ 1 ступеню №1 по кв. Ватутіна,63, м. Старобільськ, Луганської області</t>
  </si>
  <si>
    <t>Реконструкція навчальних корпусів Старобільської гімназії по вул. Володарського,25, м. Старобільськ, Луганської області</t>
  </si>
  <si>
    <t>Капітальний ремонт Підгорівської ЗОШ I-IIIступенів по вул. Чкалова буд. 82, с. Підгорівка Старобільського району, Луганської області</t>
  </si>
  <si>
    <t>Капітальний ремонт Лиманської ЗОШ I-IIIступенів по вул. Піщана 1, с. Лиман Старобільського району, Луганської області</t>
  </si>
  <si>
    <t>Реконструкція Старобільської ЗОШ II-III ступенів №4 Старобільської райради на кв. Ватутіна,53 «а» м. Старобільськ, Луганської області</t>
  </si>
  <si>
    <t>Капітальний ремонт дошкільного навчального закладу ясла-садку №128 ГУНП в Луганській області з благоустроєм прилеглої території</t>
  </si>
  <si>
    <t>Проведення робіт з освітлення вулиць за інноваційними технологіями в місті Старобільськ Старобільського району Луганської області.</t>
  </si>
  <si>
    <t xml:space="preserve">Коплексний проект "Капітальний ремонт водогонів  села Розпасіївка Троїцького району Луганської області"      </t>
  </si>
  <si>
    <t xml:space="preserve">Коплексний проект "Капітальний ремонт  будівлі  та  системи опалення будівлі амбулаторії загальної практики сімейної медицини смт.Троїцьке, вул.Виноградна 11, Троїцького району, Луганської області"                                                 </t>
  </si>
  <si>
    <t>Реконструкція навчального корпусу під житло евакуйованого з м. Луганськ у м. Сєвєродонецьк Східноукраїнського національного університету імені В.Даля (перша черга)</t>
  </si>
  <si>
    <t>Реконструкція навчального корпусу Луганського національного університету імені Тараса Шевченка за адресою: Луганська область, м. Старобільськ,          пл. Гоголя, 1</t>
  </si>
  <si>
    <t xml:space="preserve">Університет ім.Даля </t>
  </si>
  <si>
    <t>Університет ім.Тараса Шевченка</t>
  </si>
  <si>
    <t>Будівництво пєлєтних котелень для комунальної установи Сєвєродонецької міської багатопрофільної лікарні</t>
  </si>
  <si>
    <r>
      <t xml:space="preserve">Будівництво пєлєтної котельні </t>
    </r>
    <r>
      <rPr>
        <sz val="12"/>
        <color theme="1"/>
        <rFont val="Times New Roman"/>
        <family val="1"/>
        <charset val="204"/>
      </rPr>
      <t>НВК «Спеціалізована школа колегіум»</t>
    </r>
  </si>
  <si>
    <t>Реконструкція державної будівлі по вул. Леніна, 32</t>
  </si>
  <si>
    <t>«Капітальний ремонт будівлі із застосуванням енергозберігаючих технологій приміщення інтернату Біловодської ЗОШ І-ІІІ ступенів вул.Леніна, 91 в смт.Біловодськ»</t>
  </si>
  <si>
    <t>Капремонт у трьох будівель ТМО м. Кремінна систем опалення, утеплення стін, с заміною вікон і вхідних дверей, заміна покрівлі с утепленням з метою енергозбереження</t>
  </si>
  <si>
    <t>Реконструкція котельні під альтернативне паливо (котельня ліцею) КП «Креміннатеплокомуненерго»</t>
  </si>
  <si>
    <t>Капітальний ремонт (заміна) віконних блоків та дверей будівлі Красноріченської загальноосвітньої школи І-ІІІ ступенів, сел. Красноріченськ, Кремінського району Луганської області</t>
  </si>
  <si>
    <t>Капітальний ремонт (заміна) віконних та болконих блоків будівлі дошкільного навчального закладу «Катруся» м. Кремінна Луганської області</t>
  </si>
  <si>
    <t>Капітальний ремонт і модернізація спортивної зали КДНЗ «Ластівка» по вул. Леніна, 57 А смт Мілове Міловського району Луганської області</t>
  </si>
  <si>
    <t>Будівництво блока із 9 класних кімнат до Комунального закладу Валуйська ЗОШ №1 с. Валуйське Станично-Луганського району</t>
  </si>
  <si>
    <t>Будівництво котельні комунального закладу Станично-Луганської ЗОШ № 1 І-ІІІ ступенів за адресою: смт. Станиця Луганська, кв. Молодіжний,19</t>
  </si>
  <si>
    <t>«Капітальний ремонт (санація) будівлі головного корпусу Станично-Луганського РТМО»</t>
  </si>
  <si>
    <t>Капітальний ремонт водоводу від насосної станції 1 підйому до насосної станції 2 підйому "Лісова дача" у м.Лисичанськ, Луганської області</t>
  </si>
  <si>
    <t>Капітальний ремонт зовнішніх мереж водопостачання с.Парневе Біловодського району Луганської області</t>
  </si>
  <si>
    <t>Реконструкція підводного водоводу від с.Великоцьк до смт. Мілове та розвідної мережі водопостачання у смт. Мілове Міловського району Луганської області</t>
  </si>
  <si>
    <t xml:space="preserve">Будівництво самопливного каналізаційного колектору по вул. Гімназична, 11 в м. Старобільськ Луганської області </t>
  </si>
  <si>
    <t>Реконструкція самопливного каналізаційного колектору по вул. Миру, м. Старобільськ Луганської області</t>
  </si>
  <si>
    <t xml:space="preserve">Адміністративні будівлі </t>
  </si>
  <si>
    <t xml:space="preserve">Об'єкти соціального захисту населення </t>
  </si>
  <si>
    <t>Капітальний ремонт автодороги по вул.9 Травня в м.Лисичанськ</t>
  </si>
  <si>
    <t>Капітальний ремонт автодороги по вул.Свободи в м.Лисичанськ</t>
  </si>
  <si>
    <t xml:space="preserve">Капітальний ремонт автодороги по вул.65 років Перемоги в м.Лисичанськ </t>
  </si>
  <si>
    <t>Капітальний ремонт системи опалення Лисичанський центр позашкільної роботи зі школярами та молоддю</t>
  </si>
  <si>
    <t>Реконструкція каналізаційного колектору по вулиці Гуньяна смт. Біловодськ Луганської області</t>
  </si>
  <si>
    <t xml:space="preserve"> Білокуракинська ОТГ</t>
  </si>
  <si>
    <t>Капітальний ремонт приміщень КУ Кремінська "РДМШ"  за адресою: площа Красна 4 м. Кремінна Луганської області</t>
  </si>
  <si>
    <t>капітальний ремонт автодороги по вул. Лиманська міста Кремінна Луганської області</t>
  </si>
  <si>
    <r>
      <t xml:space="preserve">Реконструкція колишнього стоматологічного корпусу під розміщення ренгенологічної служби Новоайдарського РТМО по вул.Пролетарська, 20 "3" смт.Новоайдар Луганської області                      </t>
    </r>
    <r>
      <rPr>
        <i/>
        <u/>
        <sz val="10"/>
        <color indexed="8"/>
        <rFont val="Arial"/>
        <family val="2"/>
        <charset val="204"/>
      </rPr>
      <t/>
    </r>
  </si>
  <si>
    <r>
      <t xml:space="preserve">Капітальний ремонт будівлі районного будинку культури смт.Новоайдар Луганської області (ЗАГС)                            </t>
    </r>
    <r>
      <rPr>
        <i/>
        <sz val="10"/>
        <color indexed="8"/>
        <rFont val="Times New Roman"/>
        <family val="1"/>
        <charset val="204"/>
      </rPr>
      <t xml:space="preserve">  </t>
    </r>
    <r>
      <rPr>
        <i/>
        <u/>
        <sz val="10"/>
        <color indexed="8"/>
        <rFont val="Arial"/>
        <family val="2"/>
        <charset val="204"/>
      </rPr>
      <t/>
    </r>
  </si>
  <si>
    <t>Капітальний ремонт покрівлі Донцівського сільського будинку культури за адресою: с.Донцівка, вул.Слобожанска 21</t>
  </si>
  <si>
    <t>Капітальний ремонт стадіону, смт. Новопсков, вул.Партизанська 7б</t>
  </si>
  <si>
    <t>Капітальний ремонт 2-го поверху  будівлі за адресою: смт.Новопсков, вул.Українська 51 (Старобільська державна об"єднана податкова інспекція Головного управління державної фіскальної служби України)</t>
  </si>
  <si>
    <t>Капітальній ремонт та утеплення даху Дошкільний навчальний заклад ясла-садок "Дзвіночок" Новопсковської селищної ради</t>
  </si>
  <si>
    <t>Капітальний ремонт будівлі (двохповерхова) з застосуванням енергозберігаючих технологій Дошкільний навчальний заклад ясла-садок "Світлячок" Новопсковської селищної ради</t>
  </si>
  <si>
    <t>Новопсковська ОТГ</t>
  </si>
  <si>
    <t>Капітальний ремонт будівлі Троїцької ДЮСШ за адресою: Луганська обл., смт. Троїцьке, пр. Перемоги, 10</t>
  </si>
  <si>
    <t>Капітальний ремонт житлового будинку в м.Рубіжне, пр.Кірова 15. Утеплення фасаду</t>
  </si>
  <si>
    <t>Енергозберігаючі заходи в житловому будинку м.Рубіжне, вул.Будівельників 22. Капітальний ремонт мякої покрівлі</t>
  </si>
  <si>
    <t>Енергозберігаючі заходи в житловому будинку м.Рубіжне, вул.Червоноармійська 25. Утеплення зовнішніх стін</t>
  </si>
  <si>
    <t>Енергозберігаючі заходи в житловому будинку м.Рубіжне, вул.Студентська 22. Утеплення зовнішніх стін, горища, заміна вхідних дверей</t>
  </si>
  <si>
    <t>Капітальний ремонт шатрового даху в житловому будинку м.Рубіжне, вул.Смірнова 21</t>
  </si>
  <si>
    <t>Енергозберігаючі заходи в житловому будинку м.Рубіжне, пр.Московський 12А. Заміна вікон та вхідних дверей</t>
  </si>
  <si>
    <t>Енергозберігаючі заходи в житлових будинках м.Рубіжне по вул.Менделеєва 16а та вул.Володимирська 27в. Влаштування енергоощадливого освітлення в місцях загального доступу. Ремонт мереж водопостачання та каналізації</t>
  </si>
  <si>
    <t>Капітальний ремонт м'якої покрівлі ОСББ "Рідний дім - 18А", м.Рубіжне, вул. Будівельників 18-А</t>
  </si>
  <si>
    <t>Капітальний ремонт даху житлового будинку по вул. Науки, 12</t>
  </si>
  <si>
    <t xml:space="preserve">Капітальний ремонт системи постачання холодної, гарячої води та системи каналізації </t>
  </si>
  <si>
    <t>Капітальний ремонт покрівлі</t>
  </si>
  <si>
    <t xml:space="preserve">Капітальний ремонт даху </t>
  </si>
  <si>
    <t>Встановлення пластикових вікон в місцях загального користування</t>
  </si>
  <si>
    <t>Автомобільний шляхопровід в м. Сєвєродонецьк Луганської області</t>
  </si>
  <si>
    <t>Капітальний ремонт автомобільного мосту через р. Айдар у м. Старобільськ (автомобільна дорога Р-07 Чугуїв-Мілове (через Старобільськ) КМ 195+599), Луганська область</t>
  </si>
  <si>
    <t>Капітальний ремонт будівлі 1-го поверху інфекційного відділення Центральної міської лікарні, м. Рубіжне, Луганська область</t>
  </si>
  <si>
    <t>Реконструкція центру соціальної реабілітації дітей-інвалідів м. Рубіжне, Луганська область</t>
  </si>
  <si>
    <t>Капітальни ремонт Сватівського соціального центру розвитку дитини м. Сватове, вул. Макара Жилкіна,21</t>
  </si>
  <si>
    <t>Енергозберігаючі заходи Воєводського фельдшерського пункту. Капітальний ремонт</t>
  </si>
  <si>
    <t>Проведення ремонтних та відновлювальних робіт для 3 дошкільних навчальних закладів </t>
  </si>
  <si>
    <t>Енергозберігаючий проект у закладах освіти у м. кремінна</t>
  </si>
  <si>
    <t>"Капітальний ремонт дитячої дошкільної установи «Білосніжка» в с.Олексіївка, Новоайдарського району</t>
  </si>
  <si>
    <t>Енергозберігаючі заходи Привільської ЗОШ І-ІІІ ст.. за адресою с.Привілля вул.. Спортивна б.2 Троїцького району Луганської області</t>
  </si>
  <si>
    <t xml:space="preserve">«Капітальний ремонт зовнішніх мереж водопостачання вулиць Першотравнева, Львівська сіл Парневе, Привільне Біловодського района Луганської області» </t>
  </si>
  <si>
    <t>Підтримка політики регіонального розвитку</t>
  </si>
  <si>
    <t>"Капітальний ремонт вуличного водопроводу с.Новоохтирка Новоайдарського району Луганської області"</t>
  </si>
  <si>
    <t>"Капітальний ремонт водогону с.Розпасіївка, Троїцького району, Луганської області.Насосна станція"</t>
  </si>
  <si>
    <t>Всього</t>
  </si>
  <si>
    <t>Інша субвенція на фінансування ремонтних робіт в приміщенні Рубіжанської міської лікарні, розташованої за адресою: м. Рубіжне, вул. Студентська, буд. 19</t>
  </si>
  <si>
    <t>Інша субвенція на капітальний ремонт електричнх мереж, приміщень будівель противотуберкульозного відділення та відділення профілактики КУ СМБЛ УОЗ Сєвєродонецької міської ради за адресою: м. Сєвєродонецьк, вул. Сметаніна, 5</t>
  </si>
  <si>
    <t xml:space="preserve"> м. Сєвєродонецьк</t>
  </si>
  <si>
    <t>Інша субвенція на капітальний ремонт адміністративної будівлі, розташованої за адресою: м. Лисичанськ, вул. Канатна, буд. 45</t>
  </si>
  <si>
    <t>Інша субвенція на проведення робіт з монтажу та прокладання отриманих матеріалів для заміни системи водопостачання холодної води по смт Новотошківське</t>
  </si>
  <si>
    <t>Інша субвенція на розробку робочого проекту будівництва теплових мереж будівлі міжлікарняної аптеки КУ СМБЛ УОЗ Сєвєродонецької міської ради за адресою: м. Сєвєродонецьк, вул. Єгорова, 2-в</t>
  </si>
  <si>
    <t>Інша субвенція на будівництво теплових мереж будівлі міжлікарняної аптеки КУ СМБЛ УОЗ Сєвєродонецької міської ради за адресою: м. Сєвєродонецьк, вул. Єгорова, 2-в</t>
  </si>
  <si>
    <t>Інша субвенція на придбання спортивного обладнання для КЗ "Лисичанська міська ДЮСШ"</t>
  </si>
  <si>
    <t>Інша субвенція на капітальний ремонт системи опалення, електричних мереж, приміщень, водопостачання та водовідведення будівлі хірургічного корпусу КУ СМБЛ УОЗ Сєвєродонецької міської ради за адресою: м. Сєвєродонецьк, вул. Єгорова, 2-б</t>
  </si>
  <si>
    <t>Інша субвенція на ремонт покрівлі Рубіжанської спеціалізованої школи І-ІІІ ступенів № 10 м. Рубіжне</t>
  </si>
  <si>
    <t>Реконструкція будівлі А2 з прибудовами та підвалом</t>
  </si>
  <si>
    <t>Реконструкція вентиляційної системи концертної зали КЗ "Сєвєродонецьке обласне музичне училище ім. С.С.Прокоф'єва" за адресою: 93408, м.Сєвєродонецьк, проспект Хіміків, б.10</t>
  </si>
  <si>
    <t>Капітальне будівництво та часткова реконструкція основної будівлі плавального басейну, розташованого на території комунальної установи Луганський обласний фізкультурний центр "Олімп" по вул. Дражевського, 17-в у м. Кремінна</t>
  </si>
  <si>
    <t>Будівництво житлового будинку № 16Б в мікрорайоні № 7, м. Рубіжне, Луганської області (завершення будівництва)</t>
  </si>
  <si>
    <t>Реконструкція конференц-залу будівлі Луганської обласної дитячої клінічної лікарні під рентгенкабінет і КТ за адресою: Луганська область, м. Лисичанськ, вк. 40-річчя Перемоги, 12а</t>
  </si>
  <si>
    <t>Будівництво поліклініки на 240 відвідувань в зміну в м. Старобільськ</t>
  </si>
  <si>
    <t>Капітальний ремонт об`єктів благоустрію та центрального входу будівлі Кремінської обласної загальноосвітньої школи-інтернату І-ІІІ ступенів, розташованої за адресою: вул. Мічурина, 18, м. Кремінна, Кремінський район, Луганської області</t>
  </si>
  <si>
    <t>Капітальний ремонт будівлі Луганської обласної дитячої клінічної лікарні. Адреса: м. Лисичанськ, кв. 40 років Перемоги, 12</t>
  </si>
  <si>
    <t>Будівництво спортивної зали з адміністративно-побутовою прибудовою для КЗ "Кремінська обласна загальноосвітня школа-інтернат І-ІІІ ступенів"</t>
  </si>
  <si>
    <t xml:space="preserve">"Реконструкція нежитлової будівлі (будівлі дитсадка) під нежитлдову будівлю з прибудовою" за адресою: вул. Паркова (Радянська), 48, смт. Троїцьке, Луганської області </t>
  </si>
  <si>
    <t>Капітальний ремонт будівлі Троїцької ДЮСШ Троїцького району Луганської області, розташованої за адресою: пр. Перемоги, 10, смт. Троїцьке, Троїцького району, Луганської області</t>
  </si>
  <si>
    <t>Реконструкція будівлі спорткомплексу КУ ЛОФЦ "ОЛІМП" розташованого за адресою: Луганська область, м. Кремінна, вул. Центральна, 3</t>
  </si>
  <si>
    <t xml:space="preserve">Капітальний ремонт житлового будинку, розташованого за адресою: м. Сватове, кв. Мирний, 14а, Сватівського району, Луганської області </t>
  </si>
  <si>
    <t xml:space="preserve">Капітальний ремонт житлового будинку, розташованого за адресою: м. Сватове, кв. Будівельників, 3, Сватівського району, Луганської області </t>
  </si>
  <si>
    <t>Капітальний ремонт житлового будинку, розташованого за адресом: кв. Будівельників, 5, м. Сватове, Сватівського району, Луганської області</t>
  </si>
  <si>
    <t>Капітальний ремонт житлового будинку, розташованого за адресом: кв. Будівельників, 8, м. Сватове, Сватівського району, Луганської області</t>
  </si>
  <si>
    <t>Капітальний ремонт житлового будинку, розташованого за адресом: кв. Мирний, 15, м. Сватове, Сватівського району, Луганської області</t>
  </si>
  <si>
    <t>Капітальний ремонт житлового будинку, розташованого за адресом: кв. Мирний, 17, м. Сватове, Сватівського району, Луганської області</t>
  </si>
  <si>
    <t>Капітальний ремонт житлового будинку, розташованого за адресом: кв. Мирний, 18, м. Сватове, Сватівського району, Луганської області</t>
  </si>
  <si>
    <t xml:space="preserve">Капітальний ремонт житлового будинку, розташованого за адресою: м. Сватове, кв. Мирний, 12, Сватівського району, Луганської області </t>
  </si>
  <si>
    <t xml:space="preserve">Капітальний ремонт житлового будинку, розташованого за адресою: м. Сватове, кв. Мирний, 13, Сватівського району, Луганської області </t>
  </si>
  <si>
    <t xml:space="preserve">Реконструкція будівлі ізолятору під розміщення адміністративно-побутових приміщень спортивної зали КЗ "Кремінська обласна загальноосвітня школа-інтернат І-ІІІ ступенів", розташований за адресою Луганська область, м. Кремінна, вул. Мічуріна, 18 </t>
  </si>
  <si>
    <t>Капітальний ремонт будівлі Кремінської загальноосвітньої школи І-ІІІ ступенів № 2 Кремінської районної ради Луганської областірозташованої за адресою:м. Кремінна, вул. Титова, 18</t>
  </si>
  <si>
    <t>Реконструкція будівель по вул. Чехова, 9 та Чехова 9-Б під житловий будинок в м. Рубіжне, Луганської області</t>
  </si>
  <si>
    <t>Капітальний ремонт будівлі Лисичанської міської дитячо-юнацької спортивної школи, розташованої за адресою: вул. Штейгерська, буд. 9, м. Лисичанськ</t>
  </si>
  <si>
    <t xml:space="preserve">Реконструкція будівлі інфекційного відділення КЗ "Щастинська міська лікарня" під відділення судово-медичної експертизи та паталогічної анатомії в м. Щастя, Новоайдарського району, Луганської області </t>
  </si>
  <si>
    <t>Інша субвенція для реконструкції Білокуракинського районого будинку культури ім. Тараса Григоровича Шевченка</t>
  </si>
  <si>
    <t>Комплексний проект МКП  «Сватівський водоканал»</t>
  </si>
  <si>
    <t>Комплексний проект  "Сватівського районного територіального медичного об'єднання"</t>
  </si>
  <si>
    <t>Реконструкція котельні Петровської номерної районної лікарні за адресою: смт. Петрівка, вул. Больнічна,2</t>
  </si>
  <si>
    <t>Капітальний ремонт будівлі Широківської СЛА, розташованої за адресою: вул. Молодіжна 7-а, с. Широкий, Станічно-Луганського району, Луганської області</t>
  </si>
  <si>
    <t>Реконструкція покрівлі Передільського сільского будинку культури, розташованого за адресою: вул. Центральна 43-Б,с. Передільське, Станично-Луганського району, Луганської області</t>
  </si>
  <si>
    <t xml:space="preserve">За рахунок залишків коштів місцевих бюджетів населених  пунктів, на території яких органи держвлади не здійснюють свої повноваження </t>
  </si>
  <si>
    <t xml:space="preserve">Т-13-06 Сєвєродонецьк - Новоайдар </t>
  </si>
  <si>
    <t xml:space="preserve">Т-13-14 Контрольно-пропускний пункт “Просяне”- Біловодськ - Широкий" </t>
  </si>
  <si>
    <t xml:space="preserve">Т-13-09 Щастя - Широкий </t>
  </si>
  <si>
    <t>Окружна автомобільна дорога  у м.Рубіжному</t>
  </si>
  <si>
    <t>Капітальний ремонт водопроводу с.Червоноармійське Білокуракинського району Луганської області</t>
  </si>
  <si>
    <t>Капітальний ремонт водоводу від свердловини 6Д в селі Чмирівка Старобільського району до вул. Шевченко у місті Старобільськ Луганської області</t>
  </si>
  <si>
    <t>Капітальний ремонт водогону села Розпасіївка Троїцького району Луганської області (вул. Центральна, Бригада, пер. Павловський)</t>
  </si>
  <si>
    <t>Капітальний ремонт водогону села Розпасіївка Троїцького району Луганської області (вул. Шевченка, вул. Залізнична)</t>
  </si>
  <si>
    <t>Капітальний ремонт водогону села Розпасіївка Троїцького району Луганської області (вул. Успішна)</t>
  </si>
  <si>
    <t xml:space="preserve">Реконструкція системи водопостачання селища Побєда Новоайдарського району Луганської області </t>
  </si>
  <si>
    <t>Капітальний ремонт ділянки водопровідної напорної мережі по пров. Проспектному в м. Сватове Луганської обл.</t>
  </si>
  <si>
    <t>Капітальний ремонт каналізаційної мережі по вул. Автомобілістів у м.Лисичанську</t>
  </si>
  <si>
    <t>Будівництво каналізаційної насосної станції з мережами з боку схрещення вул.Студентська і Померанчука  м. Рубіжне - корегування проекту</t>
  </si>
  <si>
    <t>Капітальний ремонт ділянки каналізаційної мережі по вул. Садова, перехід через залізничну колію у м. Сватове Луганської обл.</t>
  </si>
  <si>
    <t xml:space="preserve">Капітальний ремонт та реконструкція будівлі Луганського окружного адміністративного суду за адресою: м.Сєвєродонецьк, просп.Космонавтів 18 та монтаж огорожі </t>
  </si>
  <si>
    <t xml:space="preserve">Будівництво котельні для автономного опалення адміністративної будівлі  Луганський окружний адміністративний суд </t>
  </si>
  <si>
    <t>Капітальний ремонт будівлі за адресою: вул. Леніна, 21,  м. Сєвєродонецьк</t>
  </si>
  <si>
    <t>Заходи, пов'язані з  виконанням Регіональної цільової програми розвитку правоохоронної сфери та цивільного захисту населення у Луганській області на 2016 - 2017 роки</t>
  </si>
  <si>
    <t>Демонтаж аварійного будинку №17, кв. Жовтневої революції  м.Лисичанськ</t>
  </si>
  <si>
    <t>Оснащення управлінь соціального захисту населення Луганської області комп'ютерною технікою</t>
  </si>
  <si>
    <t>Заходи із забезпеченням житлом  окремих категорій громадян</t>
  </si>
  <si>
    <t>Придбання спеціалізованої техники для виконання землерийних робіт (екскаватор-навантажувач)</t>
  </si>
  <si>
    <t>Придбання комплексного цифрового рентгенапарату універсального - 1 одиниця для ЦМЛ ім.Титова КУ "Територіальне медичне об'єднання м.Лисичанськ"</t>
  </si>
  <si>
    <t>Придбання цифрового флюорографу для ЦМЛ ім.Титова КУ "Територіальне медичне об'єднання м.Лисичанськ"</t>
  </si>
  <si>
    <t>Придбання наркозно-дихального апарату середнього класу для ЦМЛ ім.Титова КУ "Територіальне медичне об'єднання м.Лисичанськ"</t>
  </si>
  <si>
    <t>Придбання фіброгастроскопу для ЦМЛ ім.Титова КУ "Територіальне медичне об'єднання м.Лисичанськ"</t>
  </si>
  <si>
    <t>Придбання колоноскопу для ЦМЛ ім.Титова КУ "Територіальне медичне об'єднання м.Лисичанськ"</t>
  </si>
  <si>
    <t>Придбання стерилізаторів ГК-100-3М КУ "Територіальне медичне об'єднання м.Лисичанськ"</t>
  </si>
  <si>
    <t>Придбання низькотемпературних холодильників ЛАРЬ-400 КУ "Територіальне медичне об'єднання м.Лисичанськ"</t>
  </si>
  <si>
    <t>Придбання холодильників для зберігання вакцин КУ "Територіальне медичне об'єднання м.Лисичанськ"</t>
  </si>
  <si>
    <t>Капітальний ремонт будівлі Лисичанського центру позашкільної роботи зі школярами та молоддю Лисичанської міської ради Луганської області</t>
  </si>
  <si>
    <t xml:space="preserve">Капітальний ремонт покрівлі будівлі  Рубіжанської спеціалізованої школи І-ІІІ ступенів №10, розташованої за адресою: вул.Будівельників, 28, м.Рубіжне, Луганської області </t>
  </si>
  <si>
    <t xml:space="preserve">Капітальний ремонт (заміна віконних блоків) будівлі  Рубіжанської ЗОШ І-ІІІ ступенів № 6 Рубіжанської міської ради Луганської області, за адресою: вул.Володимирська, 19, м.Рубіжне, Луганської області </t>
  </si>
  <si>
    <t>Капітальний ремонт (заміна віконних блоків) будівлі  Рубіжанської загальноосвітньої школи  І-ІІІ ступенів №3, розташованої за адресою: вул.Студентська, 30, м.Рубіжне, Луганської області</t>
  </si>
  <si>
    <t>Капітальний ремонт (заміна віконних блоків) будівлі  Рубіжанської спеціалізованої школи  І-ІІІ ступенів №7, розташованої за адресою: вул.Визволителів, 53, м.Рубіжне, Луганської області.</t>
  </si>
  <si>
    <t>Капітальний ремонт (заміна віконних блоків) будівлі  Рубіжанської загальноосвітньої школи  І-ІІІ ступенів №8, розташованої за адресою: вул.Менделєєва, 35, м.Рубіжне, Луганської області.</t>
  </si>
  <si>
    <t>Капітальний ремонт (заміна віконних блоків) будівлі  Рубіжанської спеціалізованої школи  І-ІІІ ступенів №2, розташованої за адресою: пр-т Переможців, 28, м.Рубіжне, Луганської області.</t>
  </si>
  <si>
    <t>Капітальний ремонт покрівлі та  заміна віконних блоків будівель   Рубіжанської загальноосвітньої школи  І-ІІІ ступенів №4, розташованої за адресою: вул.Чехова, 3, м.Рубіжне, Луганської області.</t>
  </si>
  <si>
    <t xml:space="preserve">Капітальний ремонт  будівлі  Рубіжанської спеціалізованої школи І-ІІІ ступенів №10, розташованої за адресою: вул.Будівельників, 28, м.Рубіжне, Луганської області </t>
  </si>
  <si>
    <t>Капітальний ремонт асфальтобетонного покриття дороги по  вул.Б.Хмельницького в м.Рубіжне</t>
  </si>
  <si>
    <t>Капітальний ремонт асфальтобетонного покриття дороги по  пр-ту Переможців в м.Рубіжне</t>
  </si>
  <si>
    <t>Капітальний ремонт комунального дошкільного навчального закладу (ясла-садок) комбінованого типу №10 Сєвєродонецької міської ради за адресою: Луганська обл., м.Сєвєродонецьк, вул. Новікова, 13 б</t>
  </si>
  <si>
    <t xml:space="preserve">Капітальний ремонт комунального дошкільного навчального закладу (ясла-садок) комбінованого типу №14 «Білочка» Сєвєродонецької міської ради  за адресою: Луганська обл., м.Сєвєродонецьк, вул. Автомобільна, 7а </t>
  </si>
  <si>
    <t xml:space="preserve">Капітальний ремонт комунального дошкільного навчального закладу (ясла-садок) комбінованого типу №19 «Ластівка» Сєвєродонецької міської ради  за адресою: Луганська обл., м.Сєвєродонецьк, пр-кт. Гвардійський, 14б  </t>
  </si>
  <si>
    <r>
      <t>Капітальний ремонт комунального дошкільного навчального закладу (ясла-садок) комбінованого типу №25 «Журавонька» Сєвєродонецької міської ради  за адресою: Луганська обл., м.Сєвєродонецьк, пр-кт. Гвардійський, 63 в</t>
    </r>
    <r>
      <rPr>
        <sz val="10"/>
        <color indexed="12"/>
        <rFont val="Arial"/>
        <family val="2"/>
        <charset val="204"/>
      </rPr>
      <t xml:space="preserve"> </t>
    </r>
  </si>
  <si>
    <t>Капітальний ремонт комунального дошкільного навчального закладу (ясла-садок) комбінованого типу №26 «Світанок» Сєвєродонецької міської ради  за адресою: Луганська обл., м.Сєвєродонецьк, вул. Сметаніна, 16</t>
  </si>
  <si>
    <t xml:space="preserve">Капітальний ремонт комунального дошкільного навчального закладу (ясла-садок) комбінованого типу № 30  «Ладусі» Сєвєродонецької міської ради за адресою: Луганська обл., м.Сєвєродонецьк, вул. Вілєсова, 9 </t>
  </si>
  <si>
    <t xml:space="preserve">Капітальний ремонт комунального дошкільного навчального закладу (ясла-садок) комбінованого типу №37 «Струмочок» Сєвєродонецької міської ради  за адресою: Луганська обл., м.Сєвєродонецьк, вул. Гагаріна, 101-в </t>
  </si>
  <si>
    <t xml:space="preserve">Капітальний ремонт комунального дошкільного навчального закладу (ясла-садок) комбінованого типу №38 «Росинка» Сєвєродонецької міської ради  за адресою: Луганська обл., м.Сєвєродонецьк, вул. Науки, 10 </t>
  </si>
  <si>
    <t xml:space="preserve">Капітальний ремонт комунального дошкільного навчального закладу (ясла-садок) комбінованого типу №41 «Червоні вітрила» Сєвєродонецької міської ради  за адресою: Луганська обл., м.Сєвєродонецьк, вул. Курчатова, 3а </t>
  </si>
  <si>
    <t>Капітальний ремонт комунального дошкільного навчального закладу (ясла-садок) комбінованого типу №42 «Червона квіточка» Сєвєродонецької міської ради  за адресою: Луганська обл., м.Сєвєродонецьк, вул. Курчатова, 17а</t>
  </si>
  <si>
    <t>Капітальний ремонт ЗОШ І-ІІІ ступенів № 13 Сєвєродонецької міської ради за адресою: Луганська обл., м.Сєвєродонецьк, вул. Маяковського, 19</t>
  </si>
  <si>
    <t>Капітальний ремонт ЗОШ І-ІІІ ступенів № 17 Сєвєродонецької міської ради за адресою: Луганська обл., м.Сєвєродонецьк, вул. Курчатова, 34</t>
  </si>
  <si>
    <t>Капітальний ремонт дошкільної установи яслі-садок № 4 по вул. Козюменського 16 в смт.Біловодськ Біловодського району Луганської області</t>
  </si>
  <si>
    <t>Капітальний ремонт будівлі Литвинівської ЗОШ І-ІІІ ступенів, розташованої за адресою: вул.Шевченка, 9, с.Литвинівка, Біловодського району, Луганської області</t>
  </si>
  <si>
    <r>
      <t xml:space="preserve">Капітальний ремонт будівлі Новодеркульської ЗОШ І-ІІІ ступенів, розташованої  за  адресою: вул.Пастухова,9, с.Новодеркул,  Біловодського району, Луганської області   </t>
    </r>
    <r>
      <rPr>
        <i/>
        <sz val="10"/>
        <color indexed="8"/>
        <rFont val="Arial"/>
        <family val="2"/>
        <charset val="204"/>
      </rPr>
      <t xml:space="preserve">                                            </t>
    </r>
    <r>
      <rPr>
        <i/>
        <u/>
        <sz val="10"/>
        <color indexed="8"/>
        <rFont val="Arial"/>
        <family val="2"/>
        <charset val="204"/>
      </rPr>
      <t/>
    </r>
  </si>
  <si>
    <t>Капітальний ремонт будівлі Біловодської дитячої школи мистецтв, розташованої за адресою: вул. Центральна, 145, смт Біловодськ, Біловодського району, Луганської області</t>
  </si>
  <si>
    <t>Капітальний ремонт будівлі (утеплення фасаду) районного будинку культури, розташованої за адресою: вул. Центральна, 109, смт Біловодськ, Біловодського району, Луганської області</t>
  </si>
  <si>
    <r>
      <t xml:space="preserve">Реконструкція будівлі відділення відновлювального лікування Білокуракинської ЦРЛ, розташованої за адресою: вул. Чапаєва, 72, смт.Білокуракіне, Білокуракінського району, Луганської області </t>
    </r>
    <r>
      <rPr>
        <u/>
        <sz val="12"/>
        <rFont val="Times New Roman"/>
        <family val="1"/>
        <charset val="204"/>
      </rPr>
      <t/>
    </r>
  </si>
  <si>
    <t xml:space="preserve">Капітальний ремонт даху житлового  будинку по кв. Перемоги 2 смт.Білокуракине Білокуракинського району Луганської області </t>
  </si>
  <si>
    <t xml:space="preserve">Капітальний ремонт даху житлового  будинку по кв. Перемоги 4 смт.Білокуракине Білокуракинського району Луганської області </t>
  </si>
  <si>
    <t xml:space="preserve">Капітальний ремонт даху житлового  будинку по кв. Перемоги 8 смт.Білокуракине Білокуракинського району Луганської області </t>
  </si>
  <si>
    <t xml:space="preserve">Капітальний ремонт даху житлового  будинку по кв. Перемоги 12 смт.Білокуракине Білокуракинського району Луганської області </t>
  </si>
  <si>
    <t xml:space="preserve">Капітальний ремонт даху житлового  будинку по кв. Перемоги 13 смт.Білокуракине Білокуракинського району Луганської області </t>
  </si>
  <si>
    <t xml:space="preserve">Капітальний ремонт даху житлового  будинку по вул. Історична 54 смт.Білокуракине Білокуракинського району Луганської області </t>
  </si>
  <si>
    <t xml:space="preserve">Капітальний ремонт даху житлового  будинку по вул. Базарна 21 смт.Білокуракине Білокуракинського району Луганської області </t>
  </si>
  <si>
    <t xml:space="preserve">Капітальний ремонт даху житлового  будинку по пров.Жовтневому 14 смт.Білокуракине Білокуракинського району Луганської області </t>
  </si>
  <si>
    <t>Капітальний ремонт тротуару по вул.Центральна від кафе "Надія" до пров.Урожайний, смт.Білокуракине, Луганської області</t>
  </si>
  <si>
    <t>Капітальний ремонт теплових мереж міста Кремінна за адресою: пров.Гастелло 21 Луганської області</t>
  </si>
  <si>
    <t>Капітальний ремонт теплотраси до будівлі поліклініки КУ "КРТМО" м.Кремінна, вул. Побєди, 1а</t>
  </si>
  <si>
    <t>Капітальний ремонт теплотраси до будівлі дитячого корпусу КУ "КРТМО"  із заміною теплового пункту в будівлі  м.Кремінна, вул. Побєди, 1а</t>
  </si>
  <si>
    <t>Капітальний ремонт теплотраси до будівлі Первинної допомоги КУ "КРТМО" м.Кремінна, вул. Побєди, 1а</t>
  </si>
  <si>
    <t>Капітальний ремонт теплотраси до головного корпусу КУ "КРТМО"  м.Кремінна, вул. Побєди, 1а</t>
  </si>
  <si>
    <t>Капітальний ремонт теплотраси до інфекційного відділення КУ "КРТМО" м.Кремінна, вул. Побєди, 1а</t>
  </si>
  <si>
    <t>Реконструкція будівлі поліклініки Марківського РТМО розташованої за адресою: вул. Центральна, 6, смт.Марківка, Марківського району, Луганської області</t>
  </si>
  <si>
    <t>Реконструкція стадіона "Нива" Марківської районної комунальної установи "Фізкультурно-спортивний комплекс "Нива" пл.Спортивна 20,  смт.Марківка Луганської області</t>
  </si>
  <si>
    <t>Капітальний ремонт благоустрою стадіона "Нива" Марківської районної комунальної установи "Фізкультурно-спортивний комплекс "Нива" пл.Спортивна 20,  смт.Марківка Луганської області</t>
  </si>
  <si>
    <t>Реконструкція приміщень стоматологічного відділення Міловського РТМО під житлові квартири, розташованих за адресою: вул. Центральна, 124, смт.Мілове, Міловського району, Луганської області</t>
  </si>
  <si>
    <t>Капітальний ремонт будівлі КПНЗ "Міловська дитяча школа мистецтв" Міловської районної ради Луганської області, розташованої за адресою: вул. Миру, 1, смт.Мілове, Міловського району, Луганської області</t>
  </si>
  <si>
    <r>
      <t xml:space="preserve">Реконструкція інфекційного відділення з термомодернізаційним ефектом  Новоайдарского РТМО по вул. Пролетарська, смт. Новоайдар   Луганської області      </t>
    </r>
    <r>
      <rPr>
        <sz val="10"/>
        <color indexed="8"/>
        <rFont val="Arial"/>
        <family val="2"/>
        <charset val="204"/>
      </rPr>
      <t xml:space="preserve">             </t>
    </r>
    <r>
      <rPr>
        <i/>
        <sz val="10"/>
        <color indexed="8"/>
        <rFont val="Arial"/>
        <family val="2"/>
        <charset val="204"/>
      </rPr>
      <t xml:space="preserve">                                                </t>
    </r>
    <r>
      <rPr>
        <i/>
        <u/>
        <sz val="10"/>
        <color indexed="8"/>
        <rFont val="Arial"/>
        <family val="2"/>
        <charset val="204"/>
      </rPr>
      <t/>
    </r>
  </si>
  <si>
    <r>
      <t xml:space="preserve">Капітальний ремонт будівлі Новоохтирської АСЛ Новоайдарського ЦПМСД, розташованої  за  адресою: вул.Лісова,2 ,с.Новоахтирка,  Новоайдарського району, Луганської області   </t>
    </r>
    <r>
      <rPr>
        <i/>
        <sz val="10"/>
        <color indexed="8"/>
        <rFont val="Arial"/>
        <family val="2"/>
        <charset val="204"/>
      </rPr>
      <t xml:space="preserve">                                            </t>
    </r>
    <r>
      <rPr>
        <i/>
        <u/>
        <sz val="10"/>
        <color indexed="8"/>
        <rFont val="Arial"/>
        <family val="2"/>
        <charset val="204"/>
      </rPr>
      <t/>
    </r>
  </si>
  <si>
    <r>
      <t>Капітальний ремонт будівлі  дошкільного навчального закладу ”Білосніжка”, розташованої за адресою: площа Центральна, буд. 3 , с.Олексіївка, Новоайдарського району, Луганської області</t>
    </r>
    <r>
      <rPr>
        <sz val="10"/>
        <color indexed="8"/>
        <rFont val="Arial"/>
        <family val="2"/>
        <charset val="204"/>
      </rPr>
      <t xml:space="preserve">                                                                      </t>
    </r>
    <r>
      <rPr>
        <i/>
        <u/>
        <sz val="10"/>
        <color indexed="8"/>
        <rFont val="Arial"/>
        <family val="2"/>
        <charset val="204"/>
      </rPr>
      <t/>
    </r>
  </si>
  <si>
    <t>Капітальний ремонт будівлі Штормівської загальноосвітньої школи І-ІІІ ступенів, розташованої за адресою: вул.Шкільна, 3, с.Штормове, Новоайдарського району, Луганської області</t>
  </si>
  <si>
    <t xml:space="preserve"> Капітальний ремонт пологового будинку Новопсковського РТМО за адресою: смт.Новопсков, вул.Українська ,101а</t>
  </si>
  <si>
    <t>Капітальний ремонт будівлі Новобілянської сільської лікарської амбулаторії загальної практики сімейної медицини, розташованої за адресою: вул.Центральна, 7, с.Новобіла, Новопсковського району, Луганської області</t>
  </si>
  <si>
    <t>Капітальний ремонт будівлі ДНЗ "Вишенька", розташованої  за адресою: вул. Миру 28а, с. Риб'янцеве, Новопсковського району, Луганської області</t>
  </si>
  <si>
    <t>Капітальний ремонт будівлі КЗ "Новопсковський будинок дитячої та юнацької творчості" Новопсковської районної ради Луганської області, розташованої за адресою: пров. Історичний, 26а, смт Новопсков, Новопсковського району, Луганської області</t>
  </si>
  <si>
    <t>Капітальний ремонт будівлі Новопсковської школи мистецтв, розташованої за адресою: вул. Українська 36, смт Новопсков, Новопсковського району, Луганської області</t>
  </si>
  <si>
    <t>Капітальний ремонт будівлі Новобілянського сільського будинку культури, розташованої за адресою: вул. Миру 1а, с.Новобіла, Новопсковського району, Луганської області</t>
  </si>
  <si>
    <t>Будівництво майданчиків під контейнери для запровадження системи роздільного збирання твердих побутових відходів</t>
  </si>
  <si>
    <t>Капітальний ремонт приміщень одноповерхової будівлі ДНЗ "Світлячок" Новопсковської селищної ради</t>
  </si>
  <si>
    <t>Капітальний ремонт будівлі інфекційного відділення Сватівської центральної районної лікарні Сватівського РТМО, розташованої за адресою: пров.Промисловий, 11, м. Сватове, Сватівського району, Луганської області</t>
  </si>
  <si>
    <t>Капітальний ремонт будівлі хірургічного відділення головного корпусу Сватівської центральної районної лікарні Сватівського РТМО, розташованої за адресою: пров. Промисловий, 11, м. Сватове, Сватівського району, Луганської області</t>
  </si>
  <si>
    <t>Капітальний ремонт мереж водопостачання та водовідведення будівель КУ "Центр первинної медико-санітарної допомоги Сватівського району" за адресою: пл. Привокзальна 1, м. Сватове, Сватівського району Луганської області</t>
  </si>
  <si>
    <t xml:space="preserve">Капітальний ремонт покрівлі будівлі Коломийчиського сільського клубу, розташованої за адресою: вул. Польова 39, с. Коломийчиха, Сватівського району Луганської області </t>
  </si>
  <si>
    <t>Капітальний ремонт будівлі Сватівської районної школи мистецтв ім. В. Зінкевича, розташованої за адресою: площа 50-річчя Перемоги, 29, м. Сватове, Сватівського району, Луганської області</t>
  </si>
  <si>
    <t>Капітальний ремонт ділянки самопливної каналізаційної мережі по вул. Н. Старобільській між колодязями КК-2-КК-5  м. Сватове Луганської обл.</t>
  </si>
  <si>
    <t>Капітальний ремонт житлового будинку, розташованого за адресою : кв.Залізничників, 4 м.Сватове, Луганської області</t>
  </si>
  <si>
    <t>Капітальний ремонт житлового будинку, розташованого за адресою : кв.Луначарського, 14 а м.Сватове, Луганської області</t>
  </si>
  <si>
    <t>Капітальний ремонт житлового будинку, розташованого за адресою : кв.Луначарського, 4 м.Сватове, Луганської області</t>
  </si>
  <si>
    <t>Капітальний ремонт Старобільської ЗОШ ІІ-ІІІ ступенів №4 Старобільської райради на кв. Ватутіна 53а м.Старобільськ, Луганської області</t>
  </si>
  <si>
    <t>Капітальний ремонт Підгорівської ЗОШ І-ІІІ ступенів Старобільської райради Луганської області по вул. Чкалова, 82, с. Підгорівка, Старобільського району, Луганської області</t>
  </si>
  <si>
    <t>Капітальний ремонт Лиманської ЗОШ І-ІІІ ступенів Старобільської райради Луганської області по вул.Піщана 1, с.Лиман, Старобільского району, Луганської області</t>
  </si>
  <si>
    <t>Капітальний ремонт Топольської ЗОШ І-ІІІ ступенів Троїцького району Луганської області</t>
  </si>
  <si>
    <t>Капітальний ремонт Дьомино -Олександрівської ЗОШ 1-3 ступенів Троїцького району Луганської області</t>
  </si>
  <si>
    <t>Капітальний ремонт будівлі Троїцького  Будинку школярів, розташованої за адресою вул. Паркова, 17, смт. Троїцьке, Луганської області</t>
  </si>
  <si>
    <t>Капітальний ремонт покрівлі будівлі поліклініки в смт.Троїцьке, вул.Виноградна, буд. 11</t>
  </si>
  <si>
    <t>Проведення робіт з благоустрою територій встановлення зовнішнього енергозберігаючого LED-освітлення  (Благоустрій територій та будівництво, реконструкція і капітальний ремонт мереж вуличного освітлення у населених пунктах області)</t>
  </si>
  <si>
    <t xml:space="preserve">Покращення умов підвезення учнів загальноосвітніх навчальних закладів Луганської області Придбання шкільних автобусів </t>
  </si>
  <si>
    <t>Придбання пересувних габаритно-вагових комплексів</t>
  </si>
  <si>
    <t>Капітальний ремонт будівель ЛІТ: В-4,А-3-4 Комунального закладу "Сєвєродонецька обласна загальноосвітня школа-інтернат I-III ступенів"</t>
  </si>
  <si>
    <t>Капітальний ремонт житлового будинку, розташованого за адресою: квартал Луначарського, 9, м.Сватове, Луганської області</t>
  </si>
  <si>
    <t>Капітальний ремонт стадіону Сватівського районного комунального позаміського закладу оздоровлення та відпочинку "Гончарівський"</t>
  </si>
  <si>
    <t>Будівництво радіотелевізійної станції на території Новоайдарського району Луганської області</t>
  </si>
  <si>
    <t>Покращення матеріально-технічного стану для виконання завдань, покладених на Північно-східного офіс Держаудитслужби, Управління Північно-східного офісу Держаудитслужби в Луганській області Придбання обладнання (комп'ютерної та оргтехніки) відповідно до Програми соціально-економічного розвитку Луганської області</t>
  </si>
  <si>
    <t xml:space="preserve">Комплексний проект КСТП "Рубіжнетеплокомуненерго" Рубіжанської міської ради    </t>
  </si>
  <si>
    <t>Ремонт цоколю та вимощення навколо будинку; ремонт покрівлі на ганках під’їздів; заміна  внутрішньобудинкових мереж опалення та водопостачання; заміна дерев’яних вікон у під’їздах на пластикові; встановлення датчиків на рух для освітлення під’їздів, ремонт під’їздів</t>
  </si>
  <si>
    <t>Реконструкція гуртожитку по вул. Історична (Леніна), 85г в смт. Білокуракине, Білокуракинського району Луганської області</t>
  </si>
  <si>
    <t>Капітальний ремонт Лозно-Олександрівської ЗОШ I-III ступенів за адресою: Луганська область, Білокуракинський район, смт Лозно-Олександрівка, вул.Жовтнева (Вишнева), буд.33</t>
  </si>
  <si>
    <t>Капітальний ремонт будівлі Центральної амбулаторії загальної практики сімейної медицини, розташованого за адресою: 92200, Луганська область, смт. Білокуракине, вул.Чапаєва, 72</t>
  </si>
  <si>
    <t xml:space="preserve">Реконструкція частини лікувального 3-х поверхового корпусу Білокуракинської центральної районної лікарні під пологове відділення, смт. Білокуракине, вул. Чапаєва, 72 </t>
  </si>
  <si>
    <t xml:space="preserve">Реконструкція поліклініки № 2 Білокуракинської ЦРЛ під лабораторію, смт. Білокуракине, вул. Чапаєва, 72 </t>
  </si>
  <si>
    <t>Комплексний проект "Капітальний ремонт Міловського районного територіального медичного об'єднання"</t>
  </si>
  <si>
    <t>Капітальний ремонт будівлі стаціонарного відділення постійного проживання Новопсковського територіального центру соціального обслуговування   (надання соціальних послуг), що розташований за адресою: селище Білолуцьк, вул.Чернишової,1б</t>
  </si>
  <si>
    <t>Будівництво комунальної дороги з твердим покриттям по вул. Богдана Хмельницкого смт. Новопсков</t>
  </si>
  <si>
    <t>Перелік проектів та заходів, що можуть реалізовуватися за рахунок коштів державного та місцевих бюджетів, міжнародної технічної допомоги у 2017 році</t>
  </si>
  <si>
    <r>
      <t>місцеві бюджети</t>
    </r>
    <r>
      <rPr>
        <b/>
        <sz val="16"/>
        <color theme="1"/>
        <rFont val="Times New Roman"/>
        <family val="1"/>
        <charset val="204"/>
      </rPr>
      <t xml:space="preserve"> *</t>
    </r>
  </si>
  <si>
    <t>*</t>
  </si>
  <si>
    <t>перелік проектів доопрацьовується з містами та районами області</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</si>
</sst>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
    <numFmt numFmtId="165" formatCode="0.0"/>
    <numFmt numFmtId="166" formatCode="#,##0.000"/>
    <numFmt numFmtId="167" formatCode="#,##0_ ;[Red]\-#,##0\ "/>
    <numFmt numFmtId="168" formatCode="#,##0.00_р_."/>
    <numFmt numFmtId="169" formatCode="0.0000"/>
    <numFmt numFmtId="170" formatCode="#,##0.000_ ;[Red]\-#,##0.000\ "/>
  </numFmts>
  <fonts count="60" x14ac:knownFonts="1">
    <font>
      <sz val="11"/>
      <color theme="1"/>
      <name val="Calibri"/>
      <family val="2"/>
      <charset val="204"/>
      <scheme val="minor"/>
    </font>
    <font>
      <sz val="14"/>
      <color indexed="8"/>
      <name val="Times New Roman"/>
      <family val="1"/>
      <charset val="204"/>
    </font>
    <font>
      <b/>
      <sz val="14"/>
      <color theme="1"/>
      <name val="Times New Roman"/>
      <family val="1"/>
      <charset val="204"/>
    </font>
    <font>
      <sz val="14"/>
      <color theme="1"/>
      <name val="Times New Roman"/>
      <family val="1"/>
      <charset val="204"/>
    </font>
    <font>
      <sz val="14"/>
      <name val="Times New Roman"/>
      <family val="1"/>
      <charset val="204"/>
    </font>
    <font>
      <sz val="14"/>
      <color rgb="FF000000"/>
      <name val="Times New Roman"/>
      <family val="1"/>
      <charset val="204"/>
    </font>
    <font>
      <sz val="11"/>
      <color rgb="FF000000"/>
      <name val="Arial"/>
      <family val="2"/>
      <charset val="204"/>
    </font>
    <font>
      <sz val="10"/>
      <color indexed="8"/>
      <name val="Arial"/>
      <family val="2"/>
      <charset val="204"/>
    </font>
    <font>
      <b/>
      <sz val="14"/>
      <name val="Times New Roman"/>
      <family val="1"/>
      <charset val="204"/>
    </font>
    <font>
      <sz val="14"/>
      <color indexed="63"/>
      <name val="Times New Roman"/>
      <family val="1"/>
      <charset val="204"/>
    </font>
    <font>
      <b/>
      <sz val="16"/>
      <color theme="1"/>
      <name val="Times New Roman"/>
      <family val="1"/>
      <charset val="204"/>
    </font>
    <font>
      <b/>
      <i/>
      <sz val="14"/>
      <color theme="1"/>
      <name val="Times New Roman"/>
      <family val="1"/>
      <charset val="204"/>
    </font>
    <font>
      <b/>
      <i/>
      <sz val="14"/>
      <name val="Times New Roman"/>
      <family val="1"/>
      <charset val="204"/>
    </font>
    <font>
      <b/>
      <sz val="14"/>
      <color indexed="8"/>
      <name val="Times New Roman"/>
      <family val="1"/>
      <charset val="204"/>
    </font>
    <font>
      <sz val="16"/>
      <color theme="1"/>
      <name val="Times New Roman"/>
      <family val="1"/>
      <charset val="204"/>
    </font>
    <font>
      <b/>
      <sz val="16"/>
      <color indexed="8"/>
      <name val="Times New Roman"/>
      <family val="1"/>
      <charset val="204"/>
    </font>
    <font>
      <sz val="16"/>
      <color indexed="8"/>
      <name val="Times New Roman"/>
      <family val="1"/>
      <charset val="204"/>
    </font>
    <font>
      <b/>
      <sz val="18"/>
      <color theme="1"/>
      <name val="Times New Roman"/>
      <family val="1"/>
      <charset val="204"/>
    </font>
    <font>
      <sz val="14"/>
      <color theme="1"/>
      <name val="Calibri"/>
      <family val="2"/>
      <charset val="204"/>
      <scheme val="minor"/>
    </font>
    <font>
      <b/>
      <sz val="16"/>
      <name val="Times New Roman"/>
      <family val="1"/>
      <charset val="204"/>
    </font>
    <font>
      <b/>
      <sz val="18"/>
      <name val="Times New Roman"/>
      <family val="1"/>
      <charset val="204"/>
    </font>
    <font>
      <b/>
      <sz val="20"/>
      <color theme="1"/>
      <name val="Times New Roman"/>
      <family val="1"/>
      <charset val="204"/>
    </font>
    <font>
      <b/>
      <i/>
      <sz val="18"/>
      <color theme="1"/>
      <name val="Times New Roman"/>
      <family val="1"/>
      <charset val="204"/>
    </font>
    <font>
      <b/>
      <i/>
      <sz val="16"/>
      <color theme="1"/>
      <name val="Times New Roman"/>
      <family val="1"/>
      <charset val="204"/>
    </font>
    <font>
      <sz val="18"/>
      <color theme="1"/>
      <name val="Times New Roman"/>
      <family val="1"/>
      <charset val="204"/>
    </font>
    <font>
      <sz val="18"/>
      <name val="Times New Roman"/>
      <family val="1"/>
      <charset val="204"/>
    </font>
    <font>
      <b/>
      <i/>
      <sz val="18"/>
      <name val="Times New Roman"/>
      <family val="1"/>
      <charset val="204"/>
    </font>
    <font>
      <sz val="18"/>
      <color theme="1"/>
      <name val="Calibri"/>
      <family val="2"/>
      <charset val="204"/>
      <scheme val="minor"/>
    </font>
    <font>
      <b/>
      <sz val="16"/>
      <color rgb="FF000000"/>
      <name val="Times New Roman"/>
      <family val="1"/>
      <charset val="204"/>
    </font>
    <font>
      <b/>
      <sz val="18"/>
      <color rgb="FF000000"/>
      <name val="Times New Roman"/>
      <family val="1"/>
      <charset val="204"/>
    </font>
    <font>
      <b/>
      <sz val="18"/>
      <color indexed="8"/>
      <name val="Times New Roman"/>
      <family val="1"/>
      <charset val="204"/>
    </font>
    <font>
      <b/>
      <i/>
      <sz val="16"/>
      <color indexed="8"/>
      <name val="Times New Roman"/>
      <family val="1"/>
      <charset val="204"/>
    </font>
    <font>
      <sz val="16"/>
      <color indexed="63"/>
      <name val="Times New Roman"/>
      <family val="1"/>
      <charset val="204"/>
    </font>
    <font>
      <sz val="16"/>
      <name val="Times New Roman"/>
      <family val="1"/>
      <charset val="204"/>
    </font>
    <font>
      <sz val="12"/>
      <color theme="1"/>
      <name val="Times New Roman"/>
      <family val="1"/>
      <charset val="204"/>
    </font>
    <font>
      <sz val="14"/>
      <color rgb="FFFF0000"/>
      <name val="Times New Roman"/>
      <family val="1"/>
      <charset val="204"/>
    </font>
    <font>
      <b/>
      <sz val="14"/>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i/>
      <u/>
      <sz val="10"/>
      <color indexed="8"/>
      <name val="Arial"/>
      <family val="2"/>
      <charset val="204"/>
    </font>
    <font>
      <i/>
      <sz val="14"/>
      <color indexed="8"/>
      <name val="Times New Roman"/>
      <family val="1"/>
      <charset val="204"/>
    </font>
    <font>
      <b/>
      <sz val="18"/>
      <color theme="1"/>
      <name val="Calibri"/>
      <family val="2"/>
      <charset val="204"/>
      <scheme val="minor"/>
    </font>
    <font>
      <sz val="13"/>
      <color theme="1"/>
      <name val="Times New Roman"/>
      <family val="1"/>
      <charset val="204"/>
    </font>
    <font>
      <b/>
      <sz val="14"/>
      <color rgb="FF000000"/>
      <name val="Times New Roman"/>
      <family val="1"/>
      <charset val="204"/>
    </font>
    <font>
      <sz val="16"/>
      <color rgb="FF000000"/>
      <name val="Times New Roman"/>
      <family val="1"/>
      <charset val="204"/>
    </font>
    <font>
      <sz val="16"/>
      <color theme="1"/>
      <name val="Calibri"/>
      <family val="2"/>
      <charset val="204"/>
      <scheme val="minor"/>
    </font>
    <font>
      <b/>
      <sz val="11"/>
      <color theme="1"/>
      <name val="Calibri"/>
      <family val="2"/>
      <charset val="204"/>
      <scheme val="minor"/>
    </font>
    <font>
      <u/>
      <sz val="11"/>
      <color theme="10"/>
      <name val="Calibri"/>
      <family val="2"/>
      <charset val="204"/>
      <scheme val="minor"/>
    </font>
    <font>
      <sz val="11"/>
      <color theme="1"/>
      <name val="Calibri"/>
      <family val="2"/>
      <scheme val="minor"/>
    </font>
    <font>
      <sz val="11"/>
      <name val="Calibri"/>
      <family val="2"/>
      <charset val="204"/>
      <scheme val="minor"/>
    </font>
    <font>
      <u/>
      <sz val="12"/>
      <name val="Times New Roman"/>
      <family val="1"/>
      <charset val="204"/>
    </font>
    <font>
      <i/>
      <sz val="10"/>
      <color indexed="8"/>
      <name val="Times New Roman"/>
      <family val="1"/>
      <charset val="204"/>
    </font>
    <font>
      <sz val="11"/>
      <color theme="1"/>
      <name val="Times New Roman"/>
      <family val="1"/>
      <charset val="204"/>
    </font>
    <font>
      <sz val="20"/>
      <name val="Calibri"/>
      <family val="2"/>
      <charset val="204"/>
      <scheme val="minor"/>
    </font>
    <font>
      <sz val="16"/>
      <name val="Calibri"/>
      <family val="2"/>
      <charset val="204"/>
      <scheme val="minor"/>
    </font>
    <font>
      <sz val="10"/>
      <color indexed="12"/>
      <name val="Arial"/>
      <family val="2"/>
      <charset val="204"/>
    </font>
    <font>
      <i/>
      <sz val="10"/>
      <color indexed="8"/>
      <name val="Arial"/>
      <family val="2"/>
      <charset val="204"/>
    </font>
    <font>
      <sz val="20"/>
      <color theme="1"/>
      <name val="Calibri"/>
      <family val="2"/>
      <charset val="204"/>
      <scheme val="minor"/>
    </font>
    <font>
      <sz val="20"/>
      <color theme="1"/>
      <name val="Times New Roman"/>
      <family val="1"/>
      <charset val="204"/>
    </font>
  </fonts>
  <fills count="1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CC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0">
    <xf numFmtId="0" fontId="0" fillId="0" borderId="0"/>
    <xf numFmtId="0" fontId="6" fillId="0" borderId="0"/>
    <xf numFmtId="0" fontId="7" fillId="0" borderId="0">
      <alignment vertical="top"/>
    </xf>
    <xf numFmtId="43" fontId="37" fillId="0" borderId="0" applyFont="0" applyFill="0" applyBorder="0" applyAlignment="0" applyProtection="0"/>
    <xf numFmtId="0" fontId="38" fillId="0" borderId="0"/>
    <xf numFmtId="0" fontId="39" fillId="0" borderId="0"/>
    <xf numFmtId="0" fontId="38" fillId="0" borderId="0"/>
    <xf numFmtId="0" fontId="48" fillId="0" borderId="0" applyNumberFormat="0" applyFill="0" applyBorder="0" applyAlignment="0" applyProtection="0"/>
    <xf numFmtId="0" fontId="49" fillId="0" borderId="0"/>
    <xf numFmtId="0" fontId="38" fillId="0" borderId="0"/>
  </cellStyleXfs>
  <cellXfs count="664">
    <xf numFmtId="0" fontId="0" fillId="0" borderId="0" xfId="0"/>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164" fontId="3" fillId="0"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xf>
    <xf numFmtId="164" fontId="1"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64" fontId="1" fillId="0"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shrinkToFi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164" fontId="10" fillId="0" borderId="1" xfId="0" applyNumberFormat="1"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1" fillId="0" borderId="0" xfId="0"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1" xfId="0" applyNumberFormat="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wrapText="1"/>
    </xf>
    <xf numFmtId="0" fontId="1" fillId="0" borderId="1" xfId="0" applyFont="1" applyBorder="1"/>
    <xf numFmtId="0" fontId="4" fillId="0" borderId="1" xfId="0" applyFont="1" applyFill="1" applyBorder="1" applyAlignment="1">
      <alignment wrapText="1"/>
    </xf>
    <xf numFmtId="0" fontId="4" fillId="0" borderId="1" xfId="0" applyFont="1" applyFill="1" applyBorder="1" applyAlignment="1">
      <alignment horizontal="left" wrapText="1"/>
    </xf>
    <xf numFmtId="0" fontId="1" fillId="0" borderId="1" xfId="0" applyFont="1" applyBorder="1" applyAlignment="1">
      <alignment horizontal="center"/>
    </xf>
    <xf numFmtId="167" fontId="4" fillId="0" borderId="1" xfId="0" applyNumberFormat="1" applyFont="1" applyBorder="1" applyAlignment="1">
      <alignment horizontal="left" wrapText="1"/>
    </xf>
    <xf numFmtId="0" fontId="12" fillId="0" borderId="1" xfId="0" applyFont="1" applyFill="1" applyBorder="1" applyAlignment="1">
      <alignment horizontal="center" wrapText="1"/>
    </xf>
    <xf numFmtId="167" fontId="12" fillId="0" borderId="1" xfId="0" applyNumberFormat="1" applyFont="1" applyFill="1" applyBorder="1" applyAlignment="1">
      <alignment horizontal="center" wrapText="1"/>
    </xf>
    <xf numFmtId="0" fontId="14" fillId="0" borderId="0" xfId="0" applyFont="1" applyAlignment="1">
      <alignment horizontal="center" vertical="center"/>
    </xf>
    <xf numFmtId="168" fontId="4" fillId="0" borderId="1" xfId="0" applyNumberFormat="1" applyFont="1" applyBorder="1" applyAlignment="1">
      <alignment wrapText="1"/>
    </xf>
    <xf numFmtId="0" fontId="4" fillId="0" borderId="1" xfId="0" applyFont="1" applyBorder="1" applyAlignment="1">
      <alignment horizontal="left" wrapText="1"/>
    </xf>
    <xf numFmtId="0" fontId="1" fillId="0" borderId="1" xfId="0" applyFont="1" applyFill="1" applyBorder="1" applyAlignment="1">
      <alignment vertical="top" wrapText="1"/>
    </xf>
    <xf numFmtId="164" fontId="17"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Fill="1" applyBorder="1" applyAlignment="1">
      <alignment horizontal="center" vertical="center" wrapText="1"/>
    </xf>
    <xf numFmtId="0" fontId="18" fillId="0" borderId="1" xfId="0" applyFont="1" applyBorder="1" applyAlignment="1">
      <alignment horizontal="center" vertical="center"/>
    </xf>
    <xf numFmtId="164" fontId="15" fillId="0" borderId="1"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3" fillId="2" borderId="1" xfId="0" applyFont="1" applyFill="1" applyBorder="1" applyAlignment="1">
      <alignment horizontal="center" vertical="center"/>
    </xf>
    <xf numFmtId="0" fontId="0" fillId="0" borderId="1" xfId="0" applyBorder="1" applyAlignment="1">
      <alignment horizontal="center" vertical="center"/>
    </xf>
    <xf numFmtId="164" fontId="10"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0" fillId="0" borderId="1" xfId="0" applyFill="1" applyBorder="1" applyAlignment="1">
      <alignment horizontal="center" vertical="center"/>
    </xf>
    <xf numFmtId="164" fontId="1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14" fillId="0" borderId="1" xfId="0" applyFont="1" applyBorder="1" applyAlignment="1">
      <alignment horizontal="center" vertical="center" wrapText="1"/>
    </xf>
    <xf numFmtId="164" fontId="15" fillId="0" borderId="1" xfId="0" applyNumberFormat="1" applyFont="1" applyBorder="1" applyAlignment="1">
      <alignment horizontal="center" vertical="center"/>
    </xf>
    <xf numFmtId="164" fontId="15" fillId="0" borderId="1" xfId="0" applyNumberFormat="1" applyFont="1" applyFill="1" applyBorder="1" applyAlignment="1">
      <alignment horizontal="center" vertical="center"/>
    </xf>
    <xf numFmtId="164" fontId="15" fillId="0" borderId="1" xfId="0" applyNumberFormat="1" applyFont="1" applyBorder="1" applyAlignment="1">
      <alignment horizontal="center" vertical="center" wrapText="1"/>
    </xf>
    <xf numFmtId="164" fontId="20"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164" fontId="23"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164" fontId="19" fillId="0" borderId="1" xfId="0" applyNumberFormat="1" applyFont="1" applyBorder="1" applyAlignment="1">
      <alignment horizontal="center" vertical="center" wrapText="1"/>
    </xf>
    <xf numFmtId="164" fontId="20"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164" fontId="19" fillId="0" borderId="1" xfId="0" applyNumberFormat="1" applyFont="1" applyBorder="1" applyAlignment="1">
      <alignment horizontal="center" vertical="center"/>
    </xf>
    <xf numFmtId="164" fontId="20" fillId="0" borderId="1" xfId="0" applyNumberFormat="1" applyFont="1" applyBorder="1" applyAlignment="1">
      <alignment horizontal="center" vertical="center"/>
    </xf>
    <xf numFmtId="164"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164" fontId="25" fillId="0"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4" fontId="28" fillId="0" borderId="1" xfId="0" applyNumberFormat="1" applyFont="1" applyBorder="1" applyAlignment="1">
      <alignment horizontal="center" vertical="center" wrapText="1"/>
    </xf>
    <xf numFmtId="164" fontId="29"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164" fontId="30"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xf>
    <xf numFmtId="164" fontId="17" fillId="2" borderId="1" xfId="0" applyNumberFormat="1" applyFont="1" applyFill="1" applyBorder="1" applyAlignment="1">
      <alignment horizontal="center" vertical="center"/>
    </xf>
    <xf numFmtId="0" fontId="28" fillId="0" borderId="1" xfId="0" applyFont="1" applyBorder="1" applyAlignment="1">
      <alignment horizontal="center" vertical="center" wrapText="1"/>
    </xf>
    <xf numFmtId="164" fontId="28" fillId="0" borderId="1" xfId="0" applyNumberFormat="1" applyFont="1" applyBorder="1" applyAlignment="1">
      <alignment horizontal="center" vertical="center"/>
    </xf>
    <xf numFmtId="164" fontId="29" fillId="0" borderId="1" xfId="0" applyNumberFormat="1" applyFont="1" applyBorder="1" applyAlignment="1">
      <alignment horizontal="center" vertical="center"/>
    </xf>
    <xf numFmtId="164" fontId="31" fillId="0" borderId="1" xfId="0" applyNumberFormat="1" applyFont="1" applyBorder="1" applyAlignment="1">
      <alignment horizontal="center" vertical="center" wrapText="1"/>
    </xf>
    <xf numFmtId="164" fontId="19"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164" fontId="3" fillId="2"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30" fillId="0"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16" fillId="0" borderId="1" xfId="0" applyFont="1" applyFill="1" applyBorder="1" applyAlignment="1">
      <alignment horizontal="center" vertical="justify" wrapText="1"/>
    </xf>
    <xf numFmtId="0" fontId="32" fillId="0" borderId="1" xfId="0" applyFont="1" applyBorder="1" applyAlignment="1">
      <alignment horizontal="center" vertical="center" wrapText="1"/>
    </xf>
    <xf numFmtId="0" fontId="33" fillId="0" borderId="1" xfId="0" applyFont="1" applyFill="1" applyBorder="1" applyAlignment="1">
      <alignment horizontal="center" vertical="top" wrapText="1"/>
    </xf>
    <xf numFmtId="0" fontId="33" fillId="0" borderId="1" xfId="0" applyFont="1" applyFill="1" applyBorder="1" applyAlignment="1">
      <alignment horizontal="center" vertical="center" wrapText="1"/>
    </xf>
    <xf numFmtId="0" fontId="33" fillId="0" borderId="1" xfId="0" applyFont="1" applyBorder="1" applyAlignment="1">
      <alignment horizontal="center" vertical="center" wrapText="1"/>
    </xf>
    <xf numFmtId="2" fontId="33" fillId="0" borderId="1" xfId="0" applyNumberFormat="1" applyFont="1" applyBorder="1" applyAlignment="1">
      <alignment horizontal="center" vertical="center" wrapText="1"/>
    </xf>
    <xf numFmtId="164" fontId="33" fillId="0"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17" fillId="0" borderId="1" xfId="0" applyFont="1" applyBorder="1" applyAlignment="1">
      <alignment horizontal="center" vertical="center" wrapText="1"/>
    </xf>
    <xf numFmtId="164" fontId="16"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xf>
    <xf numFmtId="164" fontId="14" fillId="5" borderId="1" xfId="0" applyNumberFormat="1" applyFont="1" applyFill="1" applyBorder="1" applyAlignment="1">
      <alignment horizontal="center" vertical="center"/>
    </xf>
    <xf numFmtId="170" fontId="4"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4" fillId="5" borderId="1" xfId="0" applyFont="1" applyFill="1" applyBorder="1" applyAlignment="1">
      <alignment horizontal="center" vertical="top" wrapText="1"/>
    </xf>
    <xf numFmtId="0" fontId="1" fillId="6" borderId="1" xfId="0" applyFont="1" applyFill="1" applyBorder="1" applyAlignment="1">
      <alignment horizontal="center" vertical="center" wrapText="1"/>
    </xf>
    <xf numFmtId="164" fontId="1" fillId="6" borderId="1" xfId="0" applyNumberFormat="1" applyFont="1" applyFill="1" applyBorder="1" applyAlignment="1">
      <alignment horizontal="center" vertical="center"/>
    </xf>
    <xf numFmtId="164" fontId="5" fillId="6" borderId="1" xfId="0" applyNumberFormat="1"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164" fontId="3" fillId="6"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34" fillId="5" borderId="1" xfId="0"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0" fontId="1" fillId="5" borderId="1" xfId="0" applyFont="1" applyFill="1" applyBorder="1" applyAlignment="1">
      <alignment horizontal="center" vertical="center" wrapText="1"/>
    </xf>
    <xf numFmtId="0" fontId="3" fillId="6" borderId="1" xfId="0" applyFont="1" applyFill="1" applyBorder="1" applyAlignment="1">
      <alignment horizontal="center" vertical="center"/>
    </xf>
    <xf numFmtId="164" fontId="1" fillId="6"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164" fontId="4" fillId="6" borderId="1" xfId="0" applyNumberFormat="1" applyFont="1" applyFill="1" applyBorder="1" applyAlignment="1">
      <alignment horizontal="center" vertical="center"/>
    </xf>
    <xf numFmtId="164" fontId="0" fillId="5" borderId="1" xfId="0" applyNumberFormat="1" applyFill="1" applyBorder="1" applyAlignment="1">
      <alignment horizontal="center" vertical="center"/>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shrinkToFit="1"/>
    </xf>
    <xf numFmtId="164" fontId="18" fillId="5" borderId="1" xfId="0" applyNumberFormat="1" applyFont="1" applyFill="1" applyBorder="1" applyAlignment="1">
      <alignment horizontal="center" vertical="center"/>
    </xf>
    <xf numFmtId="0" fontId="3"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164" fontId="5" fillId="6" borderId="1"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xf>
    <xf numFmtId="0" fontId="0" fillId="6" borderId="0" xfId="0" applyFill="1" applyAlignment="1">
      <alignment horizontal="center" vertical="center"/>
    </xf>
    <xf numFmtId="49" fontId="4" fillId="6" borderId="1" xfId="0" applyNumberFormat="1" applyFont="1" applyFill="1" applyBorder="1" applyAlignment="1">
      <alignment horizontal="center" vertical="center" wrapText="1" shrinkToFit="1"/>
    </xf>
    <xf numFmtId="0" fontId="4" fillId="5" borderId="1" xfId="0" applyFont="1" applyFill="1" applyBorder="1" applyAlignment="1">
      <alignment vertical="center" wrapText="1"/>
    </xf>
    <xf numFmtId="0" fontId="2" fillId="6" borderId="1" xfId="0" applyFont="1" applyFill="1" applyBorder="1" applyAlignment="1">
      <alignment horizontal="center" vertical="center"/>
    </xf>
    <xf numFmtId="0" fontId="2" fillId="5" borderId="1" xfId="0" applyFont="1" applyFill="1" applyBorder="1" applyAlignment="1">
      <alignment horizontal="center" vertical="center"/>
    </xf>
    <xf numFmtId="164" fontId="17" fillId="5" borderId="1" xfId="0" applyNumberFormat="1" applyFont="1" applyFill="1" applyBorder="1" applyAlignment="1">
      <alignment horizontal="center" vertical="center"/>
    </xf>
    <xf numFmtId="164" fontId="17" fillId="6" borderId="1" xfId="0" applyNumberFormat="1" applyFont="1" applyFill="1" applyBorder="1" applyAlignment="1">
      <alignment horizontal="center" vertical="center"/>
    </xf>
    <xf numFmtId="0" fontId="1" fillId="5"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70" fontId="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164" fontId="3" fillId="2" borderId="1"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0" fontId="35" fillId="6" borderId="1" xfId="0" applyFont="1" applyFill="1" applyBorder="1" applyAlignment="1">
      <alignment horizontal="center" vertical="center" wrapText="1"/>
    </xf>
    <xf numFmtId="49" fontId="4" fillId="8" borderId="1" xfId="0" applyNumberFormat="1" applyFont="1" applyFill="1" applyBorder="1" applyAlignment="1">
      <alignment horizontal="center" vertical="center" wrapText="1" shrinkToFit="1"/>
    </xf>
    <xf numFmtId="164" fontId="1" fillId="8" borderId="1" xfId="0" applyNumberFormat="1" applyFont="1" applyFill="1" applyBorder="1" applyAlignment="1">
      <alignment horizontal="center" vertical="center" wrapText="1"/>
    </xf>
    <xf numFmtId="164" fontId="4" fillId="8"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164" fontId="5" fillId="8" borderId="1" xfId="0" applyNumberFormat="1" applyFont="1" applyFill="1" applyBorder="1" applyAlignment="1">
      <alignment horizontal="center" vertical="center" wrapText="1"/>
    </xf>
    <xf numFmtId="164" fontId="3" fillId="8"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0" fontId="3" fillId="8" borderId="1" xfId="0" applyFont="1" applyFill="1" applyBorder="1" applyAlignment="1">
      <alignment horizontal="center" vertical="center"/>
    </xf>
    <xf numFmtId="164" fontId="3" fillId="8" borderId="1" xfId="0" applyNumberFormat="1" applyFont="1" applyFill="1" applyBorder="1" applyAlignment="1">
      <alignment horizontal="center" vertical="center"/>
    </xf>
    <xf numFmtId="0" fontId="1" fillId="8" borderId="1" xfId="0" applyFont="1" applyFill="1" applyBorder="1" applyAlignment="1">
      <alignment horizontal="center" vertical="center"/>
    </xf>
    <xf numFmtId="164" fontId="9" fillId="8" borderId="1"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164" fontId="4" fillId="8" borderId="1" xfId="0" applyNumberFormat="1" applyFont="1" applyFill="1" applyBorder="1" applyAlignment="1">
      <alignment horizontal="center" vertical="center"/>
    </xf>
    <xf numFmtId="0" fontId="33" fillId="8" borderId="1" xfId="0" applyFont="1" applyFill="1" applyBorder="1" applyAlignment="1">
      <alignment horizontal="center" vertical="center" wrapText="1"/>
    </xf>
    <xf numFmtId="164" fontId="33" fillId="8" borderId="1" xfId="0" applyNumberFormat="1" applyFont="1" applyFill="1" applyBorder="1" applyAlignment="1">
      <alignment horizontal="center" vertical="center" wrapText="1"/>
    </xf>
    <xf numFmtId="164" fontId="33" fillId="0" borderId="1" xfId="0" applyNumberFormat="1" applyFont="1" applyBorder="1" applyAlignment="1">
      <alignment horizontal="center" vertical="center" wrapText="1"/>
    </xf>
    <xf numFmtId="0" fontId="33" fillId="8" borderId="1" xfId="0" applyFont="1" applyFill="1" applyBorder="1" applyAlignment="1">
      <alignment horizontal="center" vertical="top" wrapText="1"/>
    </xf>
    <xf numFmtId="166" fontId="33" fillId="8" borderId="1"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 fillId="8" borderId="1" xfId="0" applyFont="1" applyFill="1" applyBorder="1" applyAlignment="1">
      <alignment horizontal="left" vertical="justify" wrapText="1"/>
    </xf>
    <xf numFmtId="0" fontId="4" fillId="8" borderId="1" xfId="0" applyFont="1" applyFill="1" applyBorder="1" applyAlignment="1">
      <alignment horizontal="left" vertical="top" wrapText="1"/>
    </xf>
    <xf numFmtId="0" fontId="16" fillId="8" borderId="1" xfId="0" applyFont="1" applyFill="1" applyBorder="1" applyAlignment="1">
      <alignment horizontal="center" vertical="justify" wrapText="1"/>
    </xf>
    <xf numFmtId="0" fontId="32" fillId="8"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1" fillId="8" borderId="1" xfId="0" applyFont="1" applyFill="1" applyBorder="1"/>
    <xf numFmtId="168" fontId="4" fillId="8" borderId="1" xfId="0" applyNumberFormat="1" applyFont="1" applyFill="1" applyBorder="1" applyAlignment="1">
      <alignment wrapText="1"/>
    </xf>
    <xf numFmtId="0" fontId="3"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164" fontId="5" fillId="11" borderId="1" xfId="0" applyNumberFormat="1" applyFont="1" applyFill="1" applyBorder="1" applyAlignment="1">
      <alignment horizontal="center" vertical="center" wrapText="1"/>
    </xf>
    <xf numFmtId="164" fontId="3" fillId="11" borderId="1" xfId="0" applyNumberFormat="1" applyFont="1" applyFill="1" applyBorder="1" applyAlignment="1">
      <alignment horizontal="center" vertical="center" wrapText="1"/>
    </xf>
    <xf numFmtId="0" fontId="1" fillId="8" borderId="1" xfId="0" applyFont="1" applyFill="1" applyBorder="1" applyAlignment="1">
      <alignment horizontal="center" wrapText="1"/>
    </xf>
    <xf numFmtId="0" fontId="4" fillId="8" borderId="1" xfId="1" applyFont="1" applyFill="1" applyBorder="1" applyAlignment="1">
      <alignment horizontal="center" vertical="center" wrapText="1"/>
    </xf>
    <xf numFmtId="164" fontId="3" fillId="4" borderId="1" xfId="0" applyNumberFormat="1" applyFont="1" applyFill="1" applyBorder="1" applyAlignment="1">
      <alignment horizontal="center" vertical="center"/>
    </xf>
    <xf numFmtId="166" fontId="21" fillId="0" borderId="0" xfId="0" applyNumberFormat="1" applyFont="1" applyAlignment="1">
      <alignment horizontal="center" vertical="center"/>
    </xf>
    <xf numFmtId="0" fontId="24" fillId="8" borderId="1" xfId="0" applyFont="1" applyFill="1" applyBorder="1" applyAlignment="1">
      <alignment horizontal="center" vertical="center"/>
    </xf>
    <xf numFmtId="167" fontId="4" fillId="8" borderId="1" xfId="0" applyNumberFormat="1" applyFont="1" applyFill="1" applyBorder="1" applyAlignment="1">
      <alignment horizontal="left" wrapText="1"/>
    </xf>
    <xf numFmtId="0" fontId="4" fillId="8" borderId="1" xfId="0" applyFont="1" applyFill="1" applyBorder="1" applyAlignment="1">
      <alignment horizontal="left" wrapText="1"/>
    </xf>
    <xf numFmtId="0" fontId="4" fillId="8" borderId="1" xfId="0" applyFont="1" applyFill="1" applyBorder="1" applyAlignment="1">
      <alignment horizontal="justify" wrapText="1"/>
    </xf>
    <xf numFmtId="167" fontId="4" fillId="8" borderId="1" xfId="0" applyNumberFormat="1" applyFont="1" applyFill="1" applyBorder="1" applyAlignment="1">
      <alignment horizontal="left" vertical="top" wrapText="1"/>
    </xf>
    <xf numFmtId="166" fontId="13" fillId="0" borderId="1" xfId="0" applyNumberFormat="1" applyFont="1" applyBorder="1" applyAlignment="1">
      <alignment horizontal="center"/>
    </xf>
    <xf numFmtId="164" fontId="4" fillId="5"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0" fillId="0" borderId="1" xfId="0" applyFont="1" applyBorder="1" applyAlignment="1">
      <alignment horizontal="center" vertical="center"/>
    </xf>
    <xf numFmtId="164" fontId="3" fillId="2"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0" fillId="0" borderId="0" xfId="0" applyFill="1" applyAlignment="1">
      <alignment horizontal="center" vertical="center"/>
    </xf>
    <xf numFmtId="0" fontId="27" fillId="0" borderId="0" xfId="0" applyFont="1" applyAlignment="1">
      <alignment horizontal="center" vertical="center"/>
    </xf>
    <xf numFmtId="0" fontId="24" fillId="0" borderId="0" xfId="0" applyFont="1" applyAlignment="1">
      <alignment horizontal="center" vertical="center"/>
    </xf>
    <xf numFmtId="164" fontId="17" fillId="0" borderId="1" xfId="0" applyNumberFormat="1" applyFont="1" applyFill="1" applyBorder="1" applyAlignment="1">
      <alignment horizontal="center" vertical="center"/>
    </xf>
    <xf numFmtId="164" fontId="30" fillId="0" borderId="1" xfId="0" applyNumberFormat="1" applyFont="1" applyBorder="1" applyAlignment="1">
      <alignment horizontal="center" vertical="center"/>
    </xf>
    <xf numFmtId="164" fontId="30" fillId="0" borderId="1" xfId="0" applyNumberFormat="1" applyFont="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7" fillId="2" borderId="1" xfId="0" applyNumberFormat="1" applyFont="1" applyFill="1" applyBorder="1" applyAlignment="1">
      <alignment horizontal="center" vertical="center" wrapText="1"/>
    </xf>
    <xf numFmtId="0" fontId="13" fillId="0" borderId="10" xfId="0" applyFont="1" applyBorder="1" applyAlignment="1">
      <alignment vertical="center" wrapText="1"/>
    </xf>
    <xf numFmtId="0" fontId="1" fillId="0" borderId="10" xfId="0" applyFont="1" applyBorder="1" applyAlignment="1">
      <alignment vertical="center" wrapText="1"/>
    </xf>
    <xf numFmtId="0" fontId="4" fillId="0" borderId="1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 fillId="0" borderId="1" xfId="0" applyFont="1" applyFill="1" applyBorder="1" applyAlignment="1">
      <alignment horizontal="center" vertical="center"/>
    </xf>
    <xf numFmtId="0" fontId="15" fillId="0" borderId="8" xfId="0" applyFont="1" applyBorder="1" applyAlignment="1">
      <alignment vertical="center" wrapText="1"/>
    </xf>
    <xf numFmtId="0" fontId="14" fillId="0" borderId="1" xfId="0" applyFont="1" applyFill="1" applyBorder="1" applyAlignment="1">
      <alignment horizontal="center" vertical="center" wrapText="1"/>
    </xf>
    <xf numFmtId="0" fontId="4" fillId="0" borderId="1" xfId="4" applyFont="1" applyFill="1" applyBorder="1" applyAlignment="1">
      <alignment horizontal="left" vertical="center" wrapText="1"/>
    </xf>
    <xf numFmtId="0" fontId="4" fillId="0" borderId="10" xfId="4" applyFont="1" applyFill="1" applyBorder="1" applyAlignment="1">
      <alignment vertical="top" wrapText="1"/>
    </xf>
    <xf numFmtId="0" fontId="4" fillId="0" borderId="8" xfId="5" applyFont="1" applyFill="1" applyBorder="1" applyAlignment="1">
      <alignment horizontal="left" vertical="top" wrapText="1"/>
    </xf>
    <xf numFmtId="0" fontId="4" fillId="0" borderId="9" xfId="5" applyFont="1" applyFill="1" applyBorder="1" applyAlignment="1">
      <alignment horizontal="left" vertical="top" wrapText="1"/>
    </xf>
    <xf numFmtId="0" fontId="4" fillId="0" borderId="9" xfId="4" applyFont="1" applyFill="1" applyBorder="1" applyAlignment="1">
      <alignment horizontal="left" vertical="center" wrapText="1"/>
    </xf>
    <xf numFmtId="0" fontId="4" fillId="0" borderId="10" xfId="5" applyFont="1" applyFill="1" applyBorder="1" applyAlignment="1">
      <alignment vertical="center" wrapText="1"/>
    </xf>
    <xf numFmtId="0" fontId="4" fillId="0" borderId="8" xfId="5" applyFont="1" applyFill="1" applyBorder="1" applyAlignment="1">
      <alignment vertical="center" wrapText="1"/>
    </xf>
    <xf numFmtId="0" fontId="4" fillId="0" borderId="8" xfId="4" applyFont="1" applyFill="1" applyBorder="1" applyAlignment="1">
      <alignment vertical="center" wrapText="1"/>
    </xf>
    <xf numFmtId="0" fontId="4" fillId="0" borderId="9" xfId="5" applyFont="1" applyFill="1" applyBorder="1" applyAlignment="1">
      <alignment vertical="center" wrapText="1"/>
    </xf>
    <xf numFmtId="164" fontId="5" fillId="0" borderId="1" xfId="0" applyNumberFormat="1" applyFont="1" applyFill="1" applyBorder="1" applyAlignment="1">
      <alignment horizontal="center" vertical="center" wrapText="1"/>
    </xf>
    <xf numFmtId="0" fontId="4" fillId="0" borderId="11" xfId="5" applyFont="1" applyFill="1" applyBorder="1" applyAlignment="1">
      <alignment vertical="center" wrapText="1"/>
    </xf>
    <xf numFmtId="0" fontId="20" fillId="0" borderId="1" xfId="5" applyFont="1" applyFill="1" applyBorder="1" applyAlignment="1">
      <alignment vertical="center" wrapText="1"/>
    </xf>
    <xf numFmtId="0" fontId="4" fillId="0" borderId="1" xfId="0" applyFont="1" applyFill="1" applyBorder="1" applyAlignment="1">
      <alignment horizontal="center" vertical="center"/>
    </xf>
    <xf numFmtId="0" fontId="1" fillId="0" borderId="10" xfId="6" applyNumberFormat="1" applyFont="1" applyBorder="1" applyAlignment="1">
      <alignment vertical="center" wrapText="1"/>
    </xf>
    <xf numFmtId="0" fontId="1" fillId="0" borderId="8" xfId="6" applyNumberFormat="1" applyFont="1" applyBorder="1" applyAlignment="1">
      <alignment vertical="center" wrapText="1"/>
    </xf>
    <xf numFmtId="0" fontId="29" fillId="0" borderId="1" xfId="0" applyFont="1" applyBorder="1" applyAlignment="1">
      <alignment horizontal="center" vertical="center" wrapText="1"/>
    </xf>
    <xf numFmtId="0" fontId="4" fillId="3" borderId="10" xfId="5" applyFont="1" applyFill="1" applyBorder="1" applyAlignment="1">
      <alignment vertical="center" wrapText="1"/>
    </xf>
    <xf numFmtId="0" fontId="34" fillId="0" borderId="1" xfId="0" applyFont="1" applyFill="1" applyBorder="1" applyAlignment="1">
      <alignment horizontal="center" vertical="center" wrapText="1"/>
    </xf>
    <xf numFmtId="0" fontId="4" fillId="3" borderId="8" xfId="5" applyFont="1" applyFill="1" applyBorder="1" applyAlignment="1">
      <alignment vertical="center" wrapText="1"/>
    </xf>
    <xf numFmtId="0" fontId="4" fillId="3" borderId="8" xfId="4" applyFont="1" applyFill="1" applyBorder="1" applyAlignment="1">
      <alignment vertical="center" wrapText="1"/>
    </xf>
    <xf numFmtId="0" fontId="19" fillId="0" borderId="1" xfId="0" applyFont="1" applyFill="1" applyBorder="1" applyAlignment="1">
      <alignment horizontal="center" vertical="center" wrapText="1"/>
    </xf>
    <xf numFmtId="0" fontId="4" fillId="0" borderId="10" xfId="5" applyFont="1" applyFill="1" applyBorder="1" applyAlignment="1">
      <alignment horizontal="left" vertical="center" wrapText="1"/>
    </xf>
    <xf numFmtId="0" fontId="4" fillId="0" borderId="9" xfId="5" applyFont="1" applyFill="1" applyBorder="1" applyAlignment="1">
      <alignment horizontal="left" vertical="center" wrapText="1"/>
    </xf>
    <xf numFmtId="0" fontId="2" fillId="0" borderId="1" xfId="0" applyFont="1" applyFill="1" applyBorder="1" applyAlignment="1">
      <alignment horizontal="center" vertical="center"/>
    </xf>
    <xf numFmtId="0" fontId="4" fillId="3" borderId="9" xfId="0" applyFont="1" applyFill="1" applyBorder="1" applyAlignment="1">
      <alignment vertical="center" wrapText="1"/>
    </xf>
    <xf numFmtId="164" fontId="20" fillId="0" borderId="1" xfId="3" applyNumberFormat="1" applyFont="1" applyFill="1" applyBorder="1" applyAlignment="1">
      <alignment horizontal="center" vertical="center" wrapText="1"/>
    </xf>
    <xf numFmtId="164" fontId="30" fillId="0" borderId="1" xfId="0" applyNumberFormat="1" applyFont="1" applyBorder="1"/>
    <xf numFmtId="164" fontId="17" fillId="6" borderId="1" xfId="0" applyNumberFormat="1" applyFont="1" applyFill="1" applyBorder="1" applyAlignment="1">
      <alignment horizontal="center" vertical="center" wrapText="1"/>
    </xf>
    <xf numFmtId="164" fontId="17" fillId="5" borderId="1" xfId="0" applyNumberFormat="1" applyFont="1" applyFill="1" applyBorder="1" applyAlignment="1">
      <alignment horizontal="center" vertical="center" wrapText="1"/>
    </xf>
    <xf numFmtId="164" fontId="30" fillId="6" borderId="1" xfId="0" applyNumberFormat="1" applyFont="1" applyFill="1" applyBorder="1" applyAlignment="1">
      <alignment horizontal="center" vertical="center" wrapText="1"/>
    </xf>
    <xf numFmtId="164" fontId="20" fillId="5" borderId="1" xfId="0" applyNumberFormat="1" applyFont="1" applyFill="1" applyBorder="1" applyAlignment="1">
      <alignment horizontal="center" vertical="center" wrapText="1"/>
    </xf>
    <xf numFmtId="164" fontId="30" fillId="5" borderId="1" xfId="0" applyNumberFormat="1" applyFont="1" applyFill="1" applyBorder="1" applyAlignment="1">
      <alignment horizontal="center" vertical="center" wrapText="1"/>
    </xf>
    <xf numFmtId="164" fontId="30" fillId="5" borderId="1" xfId="0" applyNumberFormat="1" applyFont="1" applyFill="1" applyBorder="1" applyAlignment="1">
      <alignment horizontal="center" vertical="center"/>
    </xf>
    <xf numFmtId="164" fontId="20" fillId="5" borderId="1" xfId="0" applyNumberFormat="1" applyFont="1" applyFill="1" applyBorder="1" applyAlignment="1">
      <alignment horizontal="center" vertical="center"/>
    </xf>
    <xf numFmtId="164" fontId="20" fillId="6" borderId="1" xfId="0" applyNumberFormat="1" applyFont="1" applyFill="1" applyBorder="1" applyAlignment="1">
      <alignment horizontal="center" vertical="center" wrapText="1"/>
    </xf>
    <xf numFmtId="164" fontId="20" fillId="0" borderId="1" xfId="1" applyNumberFormat="1" applyFont="1" applyBorder="1" applyAlignment="1">
      <alignment horizontal="center" vertical="center" wrapText="1"/>
    </xf>
    <xf numFmtId="164" fontId="20" fillId="6" borderId="1" xfId="1" applyNumberFormat="1" applyFont="1" applyFill="1" applyBorder="1" applyAlignment="1">
      <alignment horizontal="center" vertical="center" wrapText="1"/>
    </xf>
    <xf numFmtId="164" fontId="29" fillId="6" borderId="1" xfId="0" applyNumberFormat="1" applyFont="1" applyFill="1" applyBorder="1" applyAlignment="1">
      <alignment horizontal="center" vertical="center"/>
    </xf>
    <xf numFmtId="164" fontId="29" fillId="4" borderId="1" xfId="0" applyNumberFormat="1" applyFont="1" applyFill="1" applyBorder="1" applyAlignment="1">
      <alignment horizontal="center" vertical="center"/>
    </xf>
    <xf numFmtId="164" fontId="17" fillId="4" borderId="1" xfId="0" applyNumberFormat="1" applyFont="1" applyFill="1" applyBorder="1" applyAlignment="1">
      <alignment horizontal="center" vertical="center"/>
    </xf>
    <xf numFmtId="164" fontId="29" fillId="5" borderId="1" xfId="0" applyNumberFormat="1" applyFont="1" applyFill="1" applyBorder="1" applyAlignment="1">
      <alignment horizontal="center" vertical="center"/>
    </xf>
    <xf numFmtId="164" fontId="30" fillId="10" borderId="1" xfId="0" applyNumberFormat="1" applyFont="1" applyFill="1" applyBorder="1" applyAlignment="1">
      <alignment horizontal="center" vertical="center" wrapText="1"/>
    </xf>
    <xf numFmtId="164" fontId="30" fillId="2" borderId="1" xfId="0" applyNumberFormat="1" applyFont="1" applyFill="1" applyBorder="1" applyAlignment="1">
      <alignment horizontal="center" vertical="center" wrapText="1"/>
    </xf>
    <xf numFmtId="164" fontId="17" fillId="11" borderId="1" xfId="0" applyNumberFormat="1" applyFont="1" applyFill="1" applyBorder="1" applyAlignment="1">
      <alignment horizontal="center" vertical="center" wrapText="1"/>
    </xf>
    <xf numFmtId="164" fontId="42" fillId="0" borderId="1" xfId="0" applyNumberFormat="1" applyFont="1" applyBorder="1" applyAlignment="1">
      <alignment horizontal="center" vertical="center"/>
    </xf>
    <xf numFmtId="164" fontId="30" fillId="6" borderId="1" xfId="0" applyNumberFormat="1" applyFont="1" applyFill="1" applyBorder="1" applyAlignment="1">
      <alignment horizontal="center" vertical="center"/>
    </xf>
    <xf numFmtId="164" fontId="17" fillId="12" borderId="1" xfId="0" applyNumberFormat="1" applyFont="1" applyFill="1" applyBorder="1" applyAlignment="1">
      <alignment horizontal="center" vertical="center"/>
    </xf>
    <xf numFmtId="164" fontId="3" fillId="0" borderId="0" xfId="0" applyNumberFormat="1" applyFont="1" applyAlignment="1">
      <alignment horizontal="center" vertical="center"/>
    </xf>
    <xf numFmtId="0" fontId="10" fillId="0" borderId="1" xfId="0" applyFont="1" applyBorder="1" applyAlignment="1">
      <alignment horizontal="center" vertical="center"/>
    </xf>
    <xf numFmtId="164" fontId="3"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8" borderId="8" xfId="0" applyFont="1" applyFill="1" applyBorder="1" applyAlignment="1">
      <alignment horizontal="left" vertical="center" wrapText="1"/>
    </xf>
    <xf numFmtId="164" fontId="5" fillId="4" borderId="1" xfId="0" applyNumberFormat="1" applyFont="1" applyFill="1" applyBorder="1" applyAlignment="1">
      <alignment horizontal="center" vertical="center" wrapText="1"/>
    </xf>
    <xf numFmtId="164" fontId="5" fillId="8" borderId="1" xfId="0" applyNumberFormat="1" applyFont="1" applyFill="1" applyBorder="1" applyAlignment="1">
      <alignment horizontal="center" vertical="center"/>
    </xf>
    <xf numFmtId="0" fontId="4" fillId="8" borderId="8" xfId="5" applyFont="1" applyFill="1" applyBorder="1" applyAlignment="1">
      <alignment vertical="center" wrapText="1"/>
    </xf>
    <xf numFmtId="0" fontId="4" fillId="8" borderId="10" xfId="0" applyFont="1" applyFill="1" applyBorder="1" applyAlignment="1">
      <alignment horizontal="left" vertical="center" wrapText="1"/>
    </xf>
    <xf numFmtId="164" fontId="3" fillId="2"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vertical="center" wrapText="1"/>
    </xf>
    <xf numFmtId="164" fontId="8" fillId="0" borderId="1" xfId="0" applyNumberFormat="1" applyFont="1" applyFill="1" applyBorder="1" applyAlignment="1">
      <alignment horizontal="center" vertical="center" wrapText="1"/>
    </xf>
    <xf numFmtId="0" fontId="43" fillId="0" borderId="0" xfId="0" applyFont="1" applyAlignment="1">
      <alignment vertical="center" wrapText="1"/>
    </xf>
    <xf numFmtId="0" fontId="3" fillId="0" borderId="0" xfId="0" applyFont="1" applyAlignment="1">
      <alignment wrapText="1"/>
    </xf>
    <xf numFmtId="164"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xf>
    <xf numFmtId="164" fontId="4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44" fillId="0" borderId="1" xfId="0" applyNumberFormat="1" applyFont="1" applyBorder="1" applyAlignment="1">
      <alignment horizontal="center" vertical="center" wrapText="1"/>
    </xf>
    <xf numFmtId="0" fontId="28" fillId="0" borderId="1"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70" fontId="8" fillId="0"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70" fontId="4" fillId="4" borderId="1" xfId="0" applyNumberFormat="1" applyFont="1" applyFill="1" applyBorder="1" applyAlignment="1">
      <alignment horizontal="center" vertical="center" wrapText="1"/>
    </xf>
    <xf numFmtId="164" fontId="14"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wrapText="1"/>
    </xf>
    <xf numFmtId="0" fontId="4" fillId="4" borderId="5" xfId="5" applyFont="1" applyFill="1" applyBorder="1" applyAlignment="1">
      <alignment vertical="center" wrapText="1"/>
    </xf>
    <xf numFmtId="0" fontId="45"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4" fillId="11" borderId="1" xfId="0" applyFont="1" applyFill="1" applyBorder="1" applyAlignment="1">
      <alignment horizontal="center" vertical="center" wrapText="1"/>
    </xf>
    <xf numFmtId="164" fontId="4" fillId="11" borderId="1" xfId="0" applyNumberFormat="1" applyFont="1" applyFill="1" applyBorder="1" applyAlignment="1">
      <alignment horizontal="center" vertical="center"/>
    </xf>
    <xf numFmtId="0" fontId="4" fillId="5" borderId="1" xfId="0" applyFont="1" applyFill="1" applyBorder="1" applyAlignment="1">
      <alignment horizontal="left" vertical="center" wrapText="1"/>
    </xf>
    <xf numFmtId="0" fontId="0" fillId="13" borderId="1" xfId="0" applyFill="1" applyBorder="1" applyAlignment="1">
      <alignment horizontal="center" vertical="center"/>
    </xf>
    <xf numFmtId="164" fontId="3" fillId="13" borderId="1" xfId="0" applyNumberFormat="1" applyFont="1" applyFill="1" applyBorder="1" applyAlignment="1">
      <alignment horizontal="center" vertical="center"/>
    </xf>
    <xf numFmtId="164" fontId="20" fillId="13" borderId="1" xfId="0" applyNumberFormat="1" applyFont="1" applyFill="1" applyBorder="1" applyAlignment="1">
      <alignment horizontal="center" vertical="center" wrapText="1"/>
    </xf>
    <xf numFmtId="164" fontId="1" fillId="13" borderId="1" xfId="0" applyNumberFormat="1" applyFont="1" applyFill="1" applyBorder="1" applyAlignment="1">
      <alignment horizontal="center" vertical="center" wrapText="1"/>
    </xf>
    <xf numFmtId="164" fontId="14" fillId="8" borderId="1" xfId="0" applyNumberFormat="1" applyFont="1" applyFill="1" applyBorder="1" applyAlignment="1">
      <alignment horizontal="center" vertical="center"/>
    </xf>
    <xf numFmtId="170" fontId="4" fillId="8" borderId="1" xfId="0" applyNumberFormat="1" applyFont="1" applyFill="1" applyBorder="1" applyAlignment="1">
      <alignment horizontal="center" vertical="center" wrapText="1"/>
    </xf>
    <xf numFmtId="164" fontId="14" fillId="6" borderId="1" xfId="0" applyNumberFormat="1" applyFont="1" applyFill="1" applyBorder="1" applyAlignment="1">
      <alignment horizontal="center" vertical="center"/>
    </xf>
    <xf numFmtId="170" fontId="4" fillId="6" borderId="1"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33" fillId="5" borderId="1" xfId="0" applyFont="1" applyFill="1" applyBorder="1" applyAlignment="1">
      <alignment horizontal="center" vertical="center" wrapText="1"/>
    </xf>
    <xf numFmtId="0" fontId="45" fillId="5" borderId="1" xfId="0" applyFont="1" applyFill="1" applyBorder="1" applyAlignment="1">
      <alignment horizontal="center" vertical="center"/>
    </xf>
    <xf numFmtId="164" fontId="33" fillId="5" borderId="1" xfId="0" applyNumberFormat="1" applyFont="1" applyFill="1" applyBorder="1" applyAlignment="1">
      <alignment horizontal="center" vertical="center" wrapText="1"/>
    </xf>
    <xf numFmtId="164" fontId="14" fillId="0" borderId="1" xfId="0" applyNumberFormat="1" applyFont="1" applyBorder="1" applyAlignment="1">
      <alignment horizontal="center" vertical="center"/>
    </xf>
    <xf numFmtId="0" fontId="46" fillId="0" borderId="1" xfId="0" applyFont="1" applyBorder="1" applyAlignment="1">
      <alignment horizontal="center" vertical="center"/>
    </xf>
    <xf numFmtId="170" fontId="33" fillId="5" borderId="1" xfId="0" applyNumberFormat="1" applyFont="1" applyFill="1" applyBorder="1" applyAlignment="1">
      <alignment horizontal="center" vertical="center" wrapText="1"/>
    </xf>
    <xf numFmtId="164" fontId="33" fillId="0" borderId="1" xfId="0" applyNumberFormat="1" applyFont="1" applyBorder="1" applyAlignment="1">
      <alignment horizontal="center"/>
    </xf>
    <xf numFmtId="164" fontId="33" fillId="0" borderId="1" xfId="0" applyNumberFormat="1" applyFont="1" applyBorder="1" applyAlignment="1">
      <alignment horizontal="center" wrapText="1"/>
    </xf>
    <xf numFmtId="164" fontId="33" fillId="8" borderId="1" xfId="0" applyNumberFormat="1" applyFont="1" applyFill="1" applyBorder="1" applyAlignment="1">
      <alignment horizontal="center"/>
    </xf>
    <xf numFmtId="164" fontId="33" fillId="0" borderId="1" xfId="0" applyNumberFormat="1" applyFont="1" applyFill="1" applyBorder="1" applyAlignment="1">
      <alignment horizontal="center" wrapText="1"/>
    </xf>
    <xf numFmtId="164" fontId="33" fillId="0" borderId="1" xfId="0" applyNumberFormat="1" applyFont="1" applyBorder="1" applyAlignment="1">
      <alignment horizontal="center" vertical="center"/>
    </xf>
    <xf numFmtId="164" fontId="46" fillId="0" borderId="1" xfId="0" applyNumberFormat="1" applyFont="1" applyBorder="1" applyAlignment="1">
      <alignment horizontal="center" vertical="center"/>
    </xf>
    <xf numFmtId="0" fontId="46" fillId="8" borderId="1" xfId="0" applyFont="1" applyFill="1" applyBorder="1" applyAlignment="1">
      <alignment horizontal="center" vertical="center"/>
    </xf>
    <xf numFmtId="164" fontId="46" fillId="8" borderId="1" xfId="0" applyNumberFormat="1" applyFont="1" applyFill="1" applyBorder="1" applyAlignment="1">
      <alignment horizontal="center" vertical="center"/>
    </xf>
    <xf numFmtId="170" fontId="33" fillId="8" borderId="1" xfId="0" applyNumberFormat="1" applyFont="1" applyFill="1" applyBorder="1" applyAlignment="1">
      <alignment horizontal="center" vertical="center" wrapText="1"/>
    </xf>
    <xf numFmtId="166" fontId="15" fillId="0" borderId="1" xfId="0" applyNumberFormat="1" applyFont="1" applyBorder="1" applyAlignment="1">
      <alignment horizontal="center"/>
    </xf>
    <xf numFmtId="166" fontId="16" fillId="0" borderId="1" xfId="0" applyNumberFormat="1" applyFont="1" applyBorder="1" applyAlignment="1">
      <alignment horizontal="center"/>
    </xf>
    <xf numFmtId="164" fontId="16" fillId="0" borderId="1" xfId="0" applyNumberFormat="1" applyFont="1" applyBorder="1" applyAlignment="1">
      <alignment horizontal="center" vertical="center"/>
    </xf>
    <xf numFmtId="164" fontId="16" fillId="13" borderId="1" xfId="0" applyNumberFormat="1" applyFont="1" applyFill="1" applyBorder="1" applyAlignment="1">
      <alignment horizontal="center" vertical="center"/>
    </xf>
    <xf numFmtId="0" fontId="46" fillId="13" borderId="1" xfId="0" applyFont="1" applyFill="1" applyBorder="1" applyAlignment="1">
      <alignment horizontal="center" vertical="center"/>
    </xf>
    <xf numFmtId="164" fontId="16" fillId="8" borderId="1"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xf>
    <xf numFmtId="164" fontId="16" fillId="6" borderId="1" xfId="0" applyNumberFormat="1" applyFont="1" applyFill="1" applyBorder="1" applyAlignment="1">
      <alignment horizontal="center" vertical="center"/>
    </xf>
    <xf numFmtId="0" fontId="46" fillId="6" borderId="1" xfId="0" applyFont="1" applyFill="1" applyBorder="1" applyAlignment="1">
      <alignment horizontal="center" vertical="center"/>
    </xf>
    <xf numFmtId="164" fontId="14" fillId="6" borderId="1" xfId="0" applyNumberFormat="1" applyFont="1" applyFill="1" applyBorder="1" applyAlignment="1">
      <alignment horizontal="center" vertical="center" wrapText="1"/>
    </xf>
    <xf numFmtId="164" fontId="33" fillId="13"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xf>
    <xf numFmtId="164" fontId="46" fillId="0" borderId="1" xfId="0" applyNumberFormat="1" applyFont="1" applyFill="1" applyBorder="1" applyAlignment="1">
      <alignment horizontal="center" vertical="center"/>
    </xf>
    <xf numFmtId="170" fontId="33" fillId="0" borderId="1" xfId="0" applyNumberFormat="1" applyFont="1" applyFill="1" applyBorder="1" applyAlignment="1">
      <alignment horizontal="center" vertical="center" wrapText="1"/>
    </xf>
    <xf numFmtId="0" fontId="46" fillId="5" borderId="1" xfId="0" applyFont="1" applyFill="1" applyBorder="1" applyAlignment="1">
      <alignment horizontal="center" vertical="center"/>
    </xf>
    <xf numFmtId="164" fontId="10" fillId="5" borderId="1" xfId="0" applyNumberFormat="1" applyFont="1" applyFill="1" applyBorder="1" applyAlignment="1">
      <alignment horizontal="center" vertical="center" wrapText="1"/>
    </xf>
    <xf numFmtId="164" fontId="10" fillId="6" borderId="1" xfId="0" applyNumberFormat="1" applyFont="1" applyFill="1" applyBorder="1" applyAlignment="1">
      <alignment horizontal="center" vertical="center" wrapText="1"/>
    </xf>
    <xf numFmtId="164" fontId="14" fillId="5" borderId="1" xfId="0" applyNumberFormat="1" applyFont="1" applyFill="1" applyBorder="1" applyAlignment="1">
      <alignment horizontal="center" vertical="center" wrapText="1"/>
    </xf>
    <xf numFmtId="164" fontId="16" fillId="6" borderId="1" xfId="0" applyNumberFormat="1" applyFont="1" applyFill="1" applyBorder="1" applyAlignment="1">
      <alignment horizontal="center" vertical="center" wrapText="1"/>
    </xf>
    <xf numFmtId="164" fontId="15" fillId="6" borderId="1" xfId="0" applyNumberFormat="1" applyFont="1" applyFill="1" applyBorder="1" applyAlignment="1">
      <alignment horizontal="center" vertical="center" wrapText="1"/>
    </xf>
    <xf numFmtId="164" fontId="46" fillId="2" borderId="1" xfId="0" applyNumberFormat="1" applyFont="1" applyFill="1" applyBorder="1" applyAlignment="1">
      <alignment horizontal="center" vertical="center"/>
    </xf>
    <xf numFmtId="164" fontId="46" fillId="5" borderId="1" xfId="0" applyNumberFormat="1" applyFont="1" applyFill="1" applyBorder="1" applyAlignment="1">
      <alignment horizontal="center" vertical="center"/>
    </xf>
    <xf numFmtId="164" fontId="19" fillId="5" borderId="1" xfId="0" applyNumberFormat="1" applyFont="1" applyFill="1" applyBorder="1" applyAlignment="1">
      <alignment horizontal="center" vertical="center" wrapText="1"/>
    </xf>
    <xf numFmtId="164" fontId="33" fillId="5" borderId="1" xfId="0" applyNumberFormat="1" applyFont="1" applyFill="1" applyBorder="1" applyAlignment="1">
      <alignment horizontal="center" vertical="center"/>
    </xf>
    <xf numFmtId="164" fontId="16" fillId="5" borderId="1" xfId="0" applyNumberFormat="1" applyFont="1" applyFill="1" applyBorder="1" applyAlignment="1">
      <alignment horizontal="center" vertical="center" wrapText="1"/>
    </xf>
    <xf numFmtId="164" fontId="16" fillId="5" borderId="1" xfId="0" applyNumberFormat="1" applyFont="1" applyFill="1" applyBorder="1" applyAlignment="1">
      <alignment horizontal="center" vertical="center"/>
    </xf>
    <xf numFmtId="164" fontId="15" fillId="5" borderId="1" xfId="0" applyNumberFormat="1" applyFont="1" applyFill="1" applyBorder="1" applyAlignment="1">
      <alignment horizontal="center" vertical="center"/>
    </xf>
    <xf numFmtId="164" fontId="19" fillId="5" borderId="1" xfId="0" applyNumberFormat="1" applyFont="1" applyFill="1" applyBorder="1" applyAlignment="1">
      <alignment horizontal="center" vertical="center"/>
    </xf>
    <xf numFmtId="164" fontId="14" fillId="0" borderId="1" xfId="0" applyNumberFormat="1" applyFont="1" applyBorder="1" applyAlignment="1">
      <alignment horizontal="center" vertical="center" wrapText="1"/>
    </xf>
    <xf numFmtId="164" fontId="14" fillId="13" borderId="1" xfId="0" applyNumberFormat="1" applyFont="1" applyFill="1" applyBorder="1" applyAlignment="1">
      <alignment horizontal="center" vertical="center"/>
    </xf>
    <xf numFmtId="164" fontId="14" fillId="0" borderId="1" xfId="0" applyNumberFormat="1" applyFont="1" applyFill="1" applyBorder="1" applyAlignment="1">
      <alignment horizontal="center" vertical="center" wrapText="1"/>
    </xf>
    <xf numFmtId="164" fontId="14" fillId="13" borderId="1" xfId="0" applyNumberFormat="1" applyFont="1" applyFill="1" applyBorder="1" applyAlignment="1">
      <alignment horizontal="center" vertical="center" wrapText="1"/>
    </xf>
    <xf numFmtId="164" fontId="28" fillId="5" borderId="1" xfId="0" applyNumberFormat="1" applyFont="1" applyFill="1" applyBorder="1" applyAlignment="1">
      <alignment horizontal="center" vertical="center" wrapText="1"/>
    </xf>
    <xf numFmtId="164" fontId="33" fillId="6" borderId="1" xfId="0" applyNumberFormat="1" applyFont="1" applyFill="1" applyBorder="1" applyAlignment="1">
      <alignment horizontal="center" vertical="center" wrapText="1"/>
    </xf>
    <xf numFmtId="164" fontId="33" fillId="0" borderId="1" xfId="1" applyNumberFormat="1" applyFont="1" applyBorder="1" applyAlignment="1">
      <alignment horizontal="center" vertical="center" wrapText="1"/>
    </xf>
    <xf numFmtId="164" fontId="33" fillId="6" borderId="1" xfId="1" applyNumberFormat="1" applyFont="1" applyFill="1" applyBorder="1" applyAlignment="1">
      <alignment horizontal="center" vertical="center" wrapText="1"/>
    </xf>
    <xf numFmtId="164" fontId="45" fillId="0" borderId="1" xfId="0" applyNumberFormat="1" applyFont="1" applyBorder="1" applyAlignment="1">
      <alignment horizontal="center" vertical="center"/>
    </xf>
    <xf numFmtId="164" fontId="45" fillId="4" borderId="1" xfId="0" applyNumberFormat="1" applyFont="1" applyFill="1" applyBorder="1" applyAlignment="1">
      <alignment horizontal="center" vertical="center"/>
    </xf>
    <xf numFmtId="164" fontId="45" fillId="6" borderId="1" xfId="0" applyNumberFormat="1" applyFont="1" applyFill="1" applyBorder="1" applyAlignment="1">
      <alignment horizontal="center" vertical="center"/>
    </xf>
    <xf numFmtId="164" fontId="45" fillId="5" borderId="1" xfId="0" applyNumberFormat="1" applyFont="1" applyFill="1" applyBorder="1" applyAlignment="1">
      <alignment horizontal="center" vertical="center"/>
    </xf>
    <xf numFmtId="164" fontId="14" fillId="8" borderId="1" xfId="0" applyNumberFormat="1"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164" fontId="45" fillId="0" borderId="1" xfId="0" applyNumberFormat="1" applyFont="1" applyBorder="1" applyAlignment="1">
      <alignment horizontal="center" vertical="center" wrapText="1"/>
    </xf>
    <xf numFmtId="164" fontId="16" fillId="10" borderId="1"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169" fontId="16" fillId="5" borderId="1" xfId="0" applyNumberFormat="1" applyFont="1" applyFill="1" applyBorder="1" applyAlignment="1">
      <alignment horizontal="center" vertical="center" wrapText="1"/>
    </xf>
    <xf numFmtId="164" fontId="45" fillId="5" borderId="1" xfId="0" applyNumberFormat="1" applyFont="1" applyFill="1" applyBorder="1" applyAlignment="1">
      <alignment horizontal="center" vertical="center" wrapText="1"/>
    </xf>
    <xf numFmtId="164" fontId="45" fillId="0" borderId="1" xfId="0" applyNumberFormat="1" applyFont="1" applyFill="1" applyBorder="1" applyAlignment="1">
      <alignment horizontal="center" vertical="center" wrapText="1"/>
    </xf>
    <xf numFmtId="164" fontId="45" fillId="6" borderId="1" xfId="0" applyNumberFormat="1" applyFont="1" applyFill="1" applyBorder="1" applyAlignment="1">
      <alignment horizontal="center" vertical="center" wrapText="1"/>
    </xf>
    <xf numFmtId="164" fontId="14" fillId="9" borderId="1" xfId="0" applyNumberFormat="1" applyFont="1" applyFill="1" applyBorder="1" applyAlignment="1">
      <alignment horizontal="center" vertical="center" wrapText="1"/>
    </xf>
    <xf numFmtId="164" fontId="14" fillId="11" borderId="1" xfId="0" applyNumberFormat="1" applyFont="1" applyFill="1" applyBorder="1" applyAlignment="1">
      <alignment horizontal="center" vertical="center" wrapText="1"/>
    </xf>
    <xf numFmtId="164" fontId="16" fillId="8"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6" fillId="13" borderId="1" xfId="0" applyNumberFormat="1" applyFont="1" applyFill="1" applyBorder="1" applyAlignment="1">
      <alignment horizontal="center" vertical="center" wrapText="1"/>
    </xf>
    <xf numFmtId="164" fontId="10" fillId="6" borderId="1" xfId="0" applyNumberFormat="1" applyFont="1" applyFill="1" applyBorder="1" applyAlignment="1">
      <alignment horizontal="center" vertical="center"/>
    </xf>
    <xf numFmtId="164" fontId="32" fillId="0" borderId="1" xfId="0" applyNumberFormat="1" applyFont="1" applyBorder="1" applyAlignment="1">
      <alignment horizontal="center" vertical="center" wrapText="1"/>
    </xf>
    <xf numFmtId="164" fontId="15" fillId="5" borderId="1" xfId="0" applyNumberFormat="1"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1" xfId="0" applyFont="1" applyFill="1" applyBorder="1" applyAlignment="1">
      <alignment horizontal="center" vertical="center"/>
    </xf>
    <xf numFmtId="164" fontId="4" fillId="7" borderId="1" xfId="0" applyNumberFormat="1" applyFont="1" applyFill="1" applyBorder="1" applyAlignment="1">
      <alignment horizontal="center" vertical="center" wrapText="1"/>
    </xf>
    <xf numFmtId="0" fontId="0" fillId="7" borderId="0" xfId="0" applyFill="1" applyAlignment="1">
      <alignment horizontal="center" vertical="center"/>
    </xf>
    <xf numFmtId="0" fontId="1" fillId="4" borderId="0" xfId="0" applyFont="1" applyFill="1" applyBorder="1" applyAlignment="1">
      <alignment horizontal="center" vertical="center" wrapText="1"/>
    </xf>
    <xf numFmtId="0" fontId="1" fillId="4" borderId="1" xfId="0" applyFont="1" applyFill="1" applyBorder="1" applyAlignment="1">
      <alignment horizontal="center" vertical="center"/>
    </xf>
    <xf numFmtId="164" fontId="16" fillId="4" borderId="1" xfId="0" applyNumberFormat="1" applyFont="1" applyFill="1" applyBorder="1" applyAlignment="1">
      <alignment horizontal="center" vertical="center"/>
    </xf>
    <xf numFmtId="0" fontId="46" fillId="4" borderId="1" xfId="0" applyFont="1" applyFill="1" applyBorder="1" applyAlignment="1">
      <alignment horizontal="center" vertical="center"/>
    </xf>
    <xf numFmtId="164" fontId="33" fillId="4" borderId="1" xfId="0" applyNumberFormat="1" applyFont="1" applyFill="1" applyBorder="1" applyAlignment="1">
      <alignment horizontal="center" vertical="center" wrapText="1"/>
    </xf>
    <xf numFmtId="164" fontId="19" fillId="4" borderId="1" xfId="0" applyNumberFormat="1" applyFont="1" applyFill="1" applyBorder="1" applyAlignment="1">
      <alignment horizontal="center" vertical="center" wrapText="1"/>
    </xf>
    <xf numFmtId="0" fontId="0" fillId="4" borderId="0" xfId="0" applyFill="1" applyAlignment="1">
      <alignment horizontal="center" vertical="center"/>
    </xf>
    <xf numFmtId="164" fontId="1" fillId="7" borderId="1" xfId="0" applyNumberFormat="1" applyFont="1" applyFill="1" applyBorder="1" applyAlignment="1">
      <alignment horizontal="center" vertical="center"/>
    </xf>
    <xf numFmtId="164" fontId="3" fillId="7" borderId="1" xfId="0" applyNumberFormat="1" applyFont="1" applyFill="1" applyBorder="1" applyAlignment="1">
      <alignment horizontal="center" vertical="center"/>
    </xf>
    <xf numFmtId="0" fontId="0" fillId="7" borderId="1" xfId="0" applyFill="1" applyBorder="1" applyAlignment="1">
      <alignment horizontal="center" vertical="center"/>
    </xf>
    <xf numFmtId="164" fontId="30" fillId="7"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45" fillId="8" borderId="1" xfId="0" applyNumberFormat="1" applyFont="1" applyFill="1" applyBorder="1" applyAlignment="1">
      <alignment horizontal="center" vertical="center" wrapText="1"/>
    </xf>
    <xf numFmtId="0" fontId="1" fillId="0" borderId="5" xfId="0" applyFont="1" applyBorder="1" applyAlignment="1">
      <alignment vertical="center" wrapText="1"/>
    </xf>
    <xf numFmtId="0" fontId="15" fillId="0" borderId="5" xfId="0" applyFont="1" applyBorder="1" applyAlignment="1">
      <alignment horizontal="center" vertical="center" wrapText="1"/>
    </xf>
    <xf numFmtId="164" fontId="15" fillId="8"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164" fontId="24" fillId="0" borderId="1"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7" fillId="0" borderId="1" xfId="0" applyFont="1" applyFill="1" applyBorder="1" applyAlignment="1">
      <alignment horizontal="center" vertical="center"/>
    </xf>
    <xf numFmtId="0" fontId="47" fillId="0" borderId="0" xfId="0" applyFont="1" applyFill="1" applyAlignment="1">
      <alignment horizontal="center" vertical="center"/>
    </xf>
    <xf numFmtId="0" fontId="1" fillId="0" borderId="1" xfId="0" applyFont="1" applyFill="1" applyBorder="1" applyAlignment="1">
      <alignment horizontal="left" wrapText="1"/>
    </xf>
    <xf numFmtId="0" fontId="3" fillId="11" borderId="1" xfId="0" applyFont="1" applyFill="1" applyBorder="1" applyAlignment="1">
      <alignment horizontal="center" vertical="center"/>
    </xf>
    <xf numFmtId="0" fontId="1" fillId="11" borderId="1" xfId="0" applyFont="1" applyFill="1" applyBorder="1" applyAlignment="1">
      <alignment horizontal="center" vertical="center" wrapText="1"/>
    </xf>
    <xf numFmtId="164" fontId="4" fillId="11" borderId="1" xfId="0" applyNumberFormat="1" applyFont="1" applyFill="1" applyBorder="1" applyAlignment="1">
      <alignment horizontal="center" vertical="center" wrapText="1"/>
    </xf>
    <xf numFmtId="164" fontId="3" fillId="11" borderId="1" xfId="0" applyNumberFormat="1" applyFont="1" applyFill="1" applyBorder="1" applyAlignment="1">
      <alignment horizontal="center" vertical="center"/>
    </xf>
    <xf numFmtId="0" fontId="24" fillId="0" borderId="1" xfId="0" applyFont="1" applyBorder="1" applyAlignment="1">
      <alignment horizontal="center" vertical="center" wrapText="1"/>
    </xf>
    <xf numFmtId="166" fontId="3" fillId="0" borderId="0" xfId="0" applyNumberFormat="1" applyFont="1" applyAlignment="1">
      <alignment horizontal="center" vertical="center"/>
    </xf>
    <xf numFmtId="164" fontId="10" fillId="8" borderId="1" xfId="0" applyNumberFormat="1" applyFont="1" applyFill="1" applyBorder="1" applyAlignment="1">
      <alignment horizontal="center" vertical="center"/>
    </xf>
    <xf numFmtId="170" fontId="19" fillId="8" borderId="1" xfId="0" applyNumberFormat="1" applyFont="1" applyFill="1" applyBorder="1" applyAlignment="1">
      <alignment horizontal="center" vertical="center" wrapText="1"/>
    </xf>
    <xf numFmtId="166" fontId="24" fillId="0" borderId="0" xfId="0" applyNumberFormat="1" applyFont="1" applyAlignment="1">
      <alignment horizontal="center" vertical="center"/>
    </xf>
    <xf numFmtId="164" fontId="20" fillId="8" borderId="1" xfId="0" applyNumberFormat="1" applyFont="1" applyFill="1" applyBorder="1" applyAlignment="1">
      <alignment horizontal="center" vertical="center" wrapText="1"/>
    </xf>
    <xf numFmtId="0" fontId="1" fillId="0" borderId="8" xfId="6" applyNumberFormat="1" applyFont="1" applyFill="1" applyBorder="1" applyAlignment="1">
      <alignment vertical="center" wrapText="1"/>
    </xf>
    <xf numFmtId="0" fontId="1" fillId="0" borderId="9" xfId="6" applyNumberFormat="1" applyFont="1" applyFill="1" applyBorder="1" applyAlignment="1">
      <alignment vertical="center" wrapText="1"/>
    </xf>
    <xf numFmtId="164" fontId="18" fillId="8" borderId="1" xfId="0" applyNumberFormat="1" applyFont="1" applyFill="1" applyBorder="1" applyAlignment="1">
      <alignment horizontal="center" vertical="center"/>
    </xf>
    <xf numFmtId="0" fontId="18" fillId="8" borderId="1" xfId="0" applyFont="1" applyFill="1" applyBorder="1" applyAlignment="1">
      <alignment horizontal="center" vertical="center"/>
    </xf>
    <xf numFmtId="164" fontId="17" fillId="8"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164" fontId="46" fillId="8" borderId="0" xfId="0" applyNumberFormat="1" applyFont="1" applyFill="1" applyAlignment="1">
      <alignment horizontal="center" vertical="center"/>
    </xf>
    <xf numFmtId="164" fontId="33" fillId="11" borderId="1" xfId="0" applyNumberFormat="1" applyFont="1" applyFill="1" applyBorder="1" applyAlignment="1">
      <alignment horizontal="center" vertical="center" wrapText="1"/>
    </xf>
    <xf numFmtId="164" fontId="17" fillId="8" borderId="1" xfId="0" applyNumberFormat="1" applyFont="1" applyFill="1" applyBorder="1" applyAlignment="1">
      <alignment horizontal="center" vertical="center" wrapText="1"/>
    </xf>
    <xf numFmtId="2" fontId="46" fillId="8" borderId="1" xfId="0" applyNumberFormat="1" applyFont="1" applyFill="1" applyBorder="1" applyAlignment="1">
      <alignment horizontal="center" vertical="center"/>
    </xf>
    <xf numFmtId="0" fontId="33" fillId="0" borderId="1" xfId="0" applyFont="1" applyFill="1" applyBorder="1" applyAlignment="1">
      <alignment vertical="top" wrapText="1"/>
    </xf>
    <xf numFmtId="0" fontId="13" fillId="0" borderId="1" xfId="0" applyFont="1" applyBorder="1" applyAlignment="1">
      <alignment horizontal="center" vertical="center"/>
    </xf>
    <xf numFmtId="0" fontId="47" fillId="0" borderId="0" xfId="0" applyFont="1" applyAlignment="1">
      <alignment horizontal="center" vertical="center"/>
    </xf>
    <xf numFmtId="0" fontId="14" fillId="8" borderId="1" xfId="0" applyFont="1" applyFill="1" applyBorder="1" applyAlignment="1">
      <alignment horizontal="center" vertical="center"/>
    </xf>
    <xf numFmtId="0" fontId="14" fillId="0" borderId="1" xfId="0" applyFont="1" applyBorder="1" applyAlignment="1">
      <alignment horizontal="center" vertical="center"/>
    </xf>
    <xf numFmtId="2" fontId="14" fillId="8" borderId="1" xfId="0" applyNumberFormat="1" applyFont="1" applyFill="1" applyBorder="1" applyAlignment="1">
      <alignment horizontal="center" vertical="center"/>
    </xf>
    <xf numFmtId="0" fontId="1" fillId="11" borderId="1" xfId="0" applyFont="1" applyFill="1" applyBorder="1" applyAlignment="1">
      <alignment wrapText="1"/>
    </xf>
    <xf numFmtId="0" fontId="14" fillId="8" borderId="1" xfId="0" applyFont="1" applyFill="1" applyBorder="1" applyAlignment="1">
      <alignment horizontal="center" vertical="center" wrapText="1"/>
    </xf>
    <xf numFmtId="0" fontId="46" fillId="12" borderId="1" xfId="0" applyFont="1" applyFill="1" applyBorder="1" applyAlignment="1">
      <alignment horizontal="center" vertical="center"/>
    </xf>
    <xf numFmtId="167" fontId="4" fillId="12" borderId="1" xfId="0" applyNumberFormat="1" applyFont="1" applyFill="1" applyBorder="1" applyAlignment="1">
      <alignment horizontal="left" wrapText="1"/>
    </xf>
    <xf numFmtId="164" fontId="46" fillId="12" borderId="1" xfId="0" applyNumberFormat="1" applyFont="1" applyFill="1" applyBorder="1" applyAlignment="1">
      <alignment horizontal="center" vertical="center"/>
    </xf>
    <xf numFmtId="0" fontId="4" fillId="0" borderId="5" xfId="5" applyFont="1" applyFill="1" applyBorder="1" applyAlignment="1">
      <alignment horizontal="left" vertical="center" wrapText="1"/>
    </xf>
    <xf numFmtId="170" fontId="33" fillId="12" borderId="1" xfId="0" applyNumberFormat="1" applyFont="1" applyFill="1" applyBorder="1" applyAlignment="1">
      <alignment horizontal="center" vertical="center" wrapText="1"/>
    </xf>
    <xf numFmtId="164" fontId="3" fillId="12" borderId="1" xfId="0" applyNumberFormat="1" applyFont="1" applyFill="1" applyBorder="1" applyAlignment="1">
      <alignment horizontal="center" vertical="center" wrapText="1"/>
    </xf>
    <xf numFmtId="167" fontId="4" fillId="0" borderId="1" xfId="0" applyNumberFormat="1" applyFont="1" applyFill="1" applyBorder="1" applyAlignment="1">
      <alignment horizontal="left" wrapText="1"/>
    </xf>
    <xf numFmtId="0" fontId="10" fillId="14" borderId="1" xfId="0" applyFont="1" applyFill="1" applyBorder="1" applyAlignment="1">
      <alignment horizontal="center" vertical="center" wrapText="1"/>
    </xf>
    <xf numFmtId="0" fontId="1" fillId="14" borderId="8" xfId="0" applyFont="1" applyFill="1" applyBorder="1" applyAlignment="1">
      <alignment vertical="center" wrapText="1"/>
    </xf>
    <xf numFmtId="166" fontId="15" fillId="14" borderId="1" xfId="0" applyNumberFormat="1" applyFont="1" applyFill="1" applyBorder="1" applyAlignment="1">
      <alignment horizontal="center"/>
    </xf>
    <xf numFmtId="4" fontId="13" fillId="14" borderId="1" xfId="0" applyNumberFormat="1" applyFont="1" applyFill="1" applyBorder="1" applyAlignment="1">
      <alignment horizontal="center"/>
    </xf>
    <xf numFmtId="164" fontId="30" fillId="14" borderId="1" xfId="0" applyNumberFormat="1" applyFont="1" applyFill="1" applyBorder="1" applyAlignment="1">
      <alignment horizontal="center"/>
    </xf>
    <xf numFmtId="0" fontId="3" fillId="0" borderId="1" xfId="0" applyFont="1" applyBorder="1" applyAlignment="1">
      <alignment vertical="center" wrapText="1"/>
    </xf>
    <xf numFmtId="0" fontId="4" fillId="0" borderId="1" xfId="5" applyFont="1" applyFill="1" applyBorder="1" applyAlignment="1">
      <alignment vertical="center" wrapText="1"/>
    </xf>
    <xf numFmtId="0" fontId="43" fillId="0" borderId="1" xfId="0" applyFont="1" applyBorder="1" applyAlignment="1">
      <alignment wrapText="1"/>
    </xf>
    <xf numFmtId="0" fontId="1" fillId="8" borderId="1" xfId="0" applyFont="1" applyFill="1" applyBorder="1" applyAlignment="1">
      <alignment vertical="center" wrapText="1"/>
    </xf>
    <xf numFmtId="0" fontId="4" fillId="8" borderId="1" xfId="0" applyFont="1" applyFill="1" applyBorder="1" applyAlignment="1">
      <alignment horizontal="left" vertical="center" wrapText="1"/>
    </xf>
    <xf numFmtId="0" fontId="8" fillId="0" borderId="1" xfId="5" applyFont="1" applyFill="1" applyBorder="1" applyAlignment="1">
      <alignment horizontal="center" vertical="center" wrapText="1"/>
    </xf>
    <xf numFmtId="166" fontId="21" fillId="5" borderId="1" xfId="0" applyNumberFormat="1" applyFont="1" applyFill="1" applyBorder="1" applyAlignment="1">
      <alignment horizontal="center" vertical="center"/>
    </xf>
    <xf numFmtId="166" fontId="21" fillId="0" borderId="1" xfId="0" applyNumberFormat="1" applyFont="1" applyFill="1" applyBorder="1" applyAlignment="1">
      <alignment horizontal="center" vertical="center"/>
    </xf>
    <xf numFmtId="166" fontId="21" fillId="8" borderId="1" xfId="0" applyNumberFormat="1" applyFont="1" applyFill="1" applyBorder="1" applyAlignment="1">
      <alignment horizontal="center" vertical="center"/>
    </xf>
    <xf numFmtId="0" fontId="17"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3" fillId="0" borderId="4" xfId="0" applyFont="1" applyBorder="1" applyAlignment="1">
      <alignment horizontal="center" vertical="center" wrapText="1"/>
    </xf>
    <xf numFmtId="164" fontId="4" fillId="5" borderId="1" xfId="0" applyNumberFormat="1" applyFont="1" applyFill="1" applyBorder="1" applyAlignment="1">
      <alignment horizontal="center" vertical="center" wrapText="1"/>
    </xf>
    <xf numFmtId="0" fontId="1" fillId="0" borderId="1" xfId="0" applyFont="1" applyFill="1" applyBorder="1"/>
    <xf numFmtId="0" fontId="1" fillId="0" borderId="1" xfId="0" applyFont="1" applyFill="1" applyBorder="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 fillId="7" borderId="1" xfId="0" applyFont="1" applyFill="1" applyBorder="1" applyAlignment="1">
      <alignment horizontal="center"/>
    </xf>
    <xf numFmtId="164" fontId="4" fillId="7" borderId="1"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27" fillId="0" borderId="1" xfId="0" applyFont="1" applyBorder="1" applyAlignment="1">
      <alignment horizontal="center" vertical="center"/>
    </xf>
    <xf numFmtId="0" fontId="4" fillId="0" borderId="5" xfId="4" applyFont="1" applyFill="1" applyBorder="1" applyAlignment="1">
      <alignment horizontal="left" vertical="center" wrapText="1"/>
    </xf>
    <xf numFmtId="0" fontId="14"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164" fontId="33" fillId="7" borderId="1" xfId="0" applyNumberFormat="1" applyFont="1" applyFill="1" applyBorder="1" applyAlignment="1">
      <alignment horizontal="center" vertical="center" wrapText="1"/>
    </xf>
    <xf numFmtId="164" fontId="10" fillId="7" borderId="1" xfId="0" applyNumberFormat="1" applyFont="1" applyFill="1" applyBorder="1" applyAlignment="1">
      <alignment horizontal="center" vertical="center"/>
    </xf>
    <xf numFmtId="164" fontId="14" fillId="7" borderId="1" xfId="0" applyNumberFormat="1" applyFont="1" applyFill="1" applyBorder="1" applyAlignment="1">
      <alignment horizontal="center" vertical="center"/>
    </xf>
    <xf numFmtId="164" fontId="17" fillId="7" borderId="1" xfId="0" applyNumberFormat="1" applyFont="1" applyFill="1" applyBorder="1" applyAlignment="1">
      <alignment horizontal="center" vertical="center"/>
    </xf>
    <xf numFmtId="0" fontId="14" fillId="7" borderId="0" xfId="0" applyFont="1" applyFill="1" applyAlignment="1">
      <alignment horizontal="center" vertical="center"/>
    </xf>
    <xf numFmtId="164" fontId="4" fillId="5" borderId="1" xfId="0" applyNumberFormat="1" applyFont="1" applyFill="1" applyBorder="1" applyAlignment="1">
      <alignment horizontal="center" vertical="center" wrapText="1"/>
    </xf>
    <xf numFmtId="0" fontId="27" fillId="0" borderId="0" xfId="0" applyFont="1" applyFill="1" applyAlignment="1">
      <alignment horizontal="center" vertical="center"/>
    </xf>
    <xf numFmtId="0" fontId="3" fillId="0" borderId="0" xfId="0" applyFont="1" applyFill="1" applyAlignment="1">
      <alignment horizontal="center" vertical="center"/>
    </xf>
    <xf numFmtId="0" fontId="24" fillId="0" borderId="0" xfId="0" applyFont="1" applyFill="1" applyAlignment="1">
      <alignment horizontal="center" vertical="center"/>
    </xf>
    <xf numFmtId="164" fontId="3" fillId="0" borderId="0" xfId="0" applyNumberFormat="1" applyFont="1" applyFill="1" applyAlignment="1">
      <alignment horizontal="center" vertical="center"/>
    </xf>
    <xf numFmtId="166" fontId="3" fillId="0" borderId="0" xfId="0" applyNumberFormat="1" applyFont="1" applyFill="1" applyAlignment="1">
      <alignment horizontal="center" vertical="center"/>
    </xf>
    <xf numFmtId="166" fontId="24" fillId="0" borderId="0" xfId="0" applyNumberFormat="1" applyFont="1" applyFill="1" applyAlignment="1">
      <alignment horizontal="center" vertical="center"/>
    </xf>
    <xf numFmtId="166" fontId="21" fillId="0" borderId="0" xfId="0" applyNumberFormat="1" applyFont="1" applyFill="1" applyAlignment="1">
      <alignment horizontal="center" vertical="center"/>
    </xf>
    <xf numFmtId="0" fontId="24" fillId="0"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0" fontId="14" fillId="8" borderId="0" xfId="0" applyFont="1" applyFill="1" applyAlignment="1">
      <alignment horizontal="center" vertical="center"/>
    </xf>
    <xf numFmtId="164" fontId="19" fillId="8" borderId="1" xfId="0" applyNumberFormat="1" applyFont="1" applyFill="1" applyBorder="1" applyAlignment="1">
      <alignment horizontal="center" vertical="center" wrapText="1"/>
    </xf>
    <xf numFmtId="164" fontId="20" fillId="8" borderId="1" xfId="3" applyNumberFormat="1" applyFont="1" applyFill="1" applyBorder="1" applyAlignment="1">
      <alignment horizontal="center" vertical="center" wrapText="1"/>
    </xf>
    <xf numFmtId="0" fontId="17"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24" fillId="8" borderId="1" xfId="0" applyFont="1" applyFill="1" applyBorder="1" applyAlignment="1">
      <alignment horizontal="center" vertical="center" wrapText="1"/>
    </xf>
    <xf numFmtId="0" fontId="4" fillId="8" borderId="9" xfId="0" applyFont="1" applyFill="1" applyBorder="1" applyAlignment="1">
      <alignment horizontal="left" vertical="center" wrapText="1"/>
    </xf>
    <xf numFmtId="164" fontId="30" fillId="8" borderId="1" xfId="0" applyNumberFormat="1" applyFont="1" applyFill="1" applyBorder="1" applyAlignment="1">
      <alignment horizontal="center" vertical="center" wrapText="1"/>
    </xf>
    <xf numFmtId="166" fontId="15" fillId="8" borderId="1" xfId="0" applyNumberFormat="1" applyFont="1" applyFill="1" applyBorder="1" applyAlignment="1">
      <alignment horizontal="center"/>
    </xf>
    <xf numFmtId="4" fontId="13" fillId="8" borderId="1" xfId="0" applyNumberFormat="1" applyFont="1" applyFill="1" applyBorder="1" applyAlignment="1">
      <alignment horizontal="center"/>
    </xf>
    <xf numFmtId="164" fontId="30" fillId="8" borderId="1" xfId="0" applyNumberFormat="1" applyFont="1" applyFill="1" applyBorder="1" applyAlignment="1">
      <alignment horizontal="center"/>
    </xf>
    <xf numFmtId="0" fontId="0" fillId="8" borderId="1" xfId="0" applyFill="1" applyBorder="1" applyAlignment="1">
      <alignment horizontal="center" vertical="center"/>
    </xf>
    <xf numFmtId="164" fontId="20" fillId="8" borderId="1" xfId="0" applyNumberFormat="1" applyFont="1" applyFill="1" applyBorder="1" applyAlignment="1">
      <alignment horizontal="center" vertical="center"/>
    </xf>
    <xf numFmtId="0" fontId="4" fillId="8" borderId="1" xfId="5" applyFont="1" applyFill="1" applyBorder="1" applyAlignment="1">
      <alignment horizontal="left" vertical="center" wrapText="1"/>
    </xf>
    <xf numFmtId="0" fontId="4" fillId="8" borderId="1" xfId="4" applyFont="1" applyFill="1" applyBorder="1" applyAlignment="1">
      <alignment vertical="top" wrapText="1"/>
    </xf>
    <xf numFmtId="0" fontId="4" fillId="8" borderId="1" xfId="5" applyFont="1" applyFill="1" applyBorder="1" applyAlignment="1">
      <alignment horizontal="left" vertical="top" wrapText="1"/>
    </xf>
    <xf numFmtId="0" fontId="4" fillId="8" borderId="1" xfId="0" applyFont="1" applyFill="1" applyBorder="1" applyAlignment="1">
      <alignment horizontal="center" vertical="center"/>
    </xf>
    <xf numFmtId="0" fontId="0" fillId="8" borderId="0" xfId="0" applyFill="1" applyAlignment="1">
      <alignment horizontal="center" vertical="center"/>
    </xf>
    <xf numFmtId="0" fontId="4" fillId="8" borderId="1" xfId="5" applyFont="1" applyFill="1" applyBorder="1" applyAlignment="1">
      <alignment vertical="center" wrapText="1"/>
    </xf>
    <xf numFmtId="0" fontId="5" fillId="8" borderId="8" xfId="0" applyFont="1" applyFill="1" applyBorder="1" applyAlignment="1">
      <alignment horizontal="center" vertical="center" wrapText="1"/>
    </xf>
    <xf numFmtId="0" fontId="4" fillId="8" borderId="8" xfId="4" applyFont="1" applyFill="1" applyBorder="1" applyAlignment="1">
      <alignment vertical="center" wrapText="1"/>
    </xf>
    <xf numFmtId="0" fontId="4" fillId="8" borderId="8" xfId="4" applyFont="1" applyFill="1" applyBorder="1" applyAlignment="1">
      <alignment horizontal="left" vertical="center" wrapText="1"/>
    </xf>
    <xf numFmtId="0" fontId="4" fillId="8" borderId="1" xfId="4" applyFont="1" applyFill="1" applyBorder="1" applyAlignment="1">
      <alignment horizontal="left" vertical="center" wrapText="1"/>
    </xf>
    <xf numFmtId="0" fontId="1" fillId="8" borderId="1" xfId="6" applyNumberFormat="1" applyFont="1" applyFill="1" applyBorder="1" applyAlignment="1">
      <alignment vertical="center" wrapText="1"/>
    </xf>
    <xf numFmtId="164" fontId="30" fillId="8" borderId="1" xfId="0" applyNumberFormat="1" applyFont="1" applyFill="1" applyBorder="1" applyAlignment="1">
      <alignment horizontal="center" vertical="center"/>
    </xf>
    <xf numFmtId="0" fontId="4" fillId="8" borderId="1" xfId="4" applyFont="1" applyFill="1" applyBorder="1" applyAlignment="1">
      <alignment vertical="center" wrapText="1"/>
    </xf>
    <xf numFmtId="0" fontId="1" fillId="8" borderId="10" xfId="0" applyFont="1" applyFill="1" applyBorder="1" applyAlignment="1">
      <alignment horizontal="center" vertical="center" wrapText="1"/>
    </xf>
    <xf numFmtId="0" fontId="4" fillId="8" borderId="8" xfId="0" applyFont="1" applyFill="1" applyBorder="1" applyAlignment="1">
      <alignment vertical="center" wrapText="1"/>
    </xf>
    <xf numFmtId="0" fontId="2" fillId="8" borderId="1" xfId="0" applyFont="1" applyFill="1" applyBorder="1" applyAlignment="1">
      <alignment horizontal="center" vertical="center"/>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34" fillId="8" borderId="1" xfId="0" applyFont="1" applyFill="1" applyBorder="1" applyAlignment="1">
      <alignment horizontal="center" vertical="center" wrapText="1"/>
    </xf>
    <xf numFmtId="164" fontId="33" fillId="8" borderId="1" xfId="1" applyNumberFormat="1" applyFont="1" applyFill="1" applyBorder="1" applyAlignment="1">
      <alignment horizontal="center" vertical="center" wrapText="1"/>
    </xf>
    <xf numFmtId="164" fontId="20" fillId="8" borderId="1" xfId="1" applyNumberFormat="1" applyFont="1" applyFill="1" applyBorder="1" applyAlignment="1">
      <alignment horizontal="center" vertical="center" wrapText="1"/>
    </xf>
    <xf numFmtId="0" fontId="4" fillId="8" borderId="10" xfId="5" applyFont="1" applyFill="1" applyBorder="1" applyAlignment="1">
      <alignment vertical="center" wrapText="1"/>
    </xf>
    <xf numFmtId="0" fontId="1" fillId="8" borderId="0"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1" fillId="8" borderId="5" xfId="0" applyFont="1" applyFill="1" applyBorder="1" applyAlignment="1">
      <alignment vertical="center" wrapText="1"/>
    </xf>
    <xf numFmtId="0" fontId="4" fillId="8" borderId="10" xfId="4" applyFont="1" applyFill="1" applyBorder="1" applyAlignment="1">
      <alignment horizontal="left" vertical="center" wrapText="1"/>
    </xf>
    <xf numFmtId="0" fontId="4" fillId="0" borderId="1" xfId="7"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shrinkToFit="1"/>
      <protection locked="0"/>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8" applyFont="1" applyFill="1" applyBorder="1" applyAlignment="1" applyProtection="1">
      <alignment horizontal="center" vertical="center" wrapText="1"/>
      <protection locked="0"/>
    </xf>
    <xf numFmtId="0" fontId="14" fillId="6" borderId="0" xfId="0" applyFont="1" applyFill="1" applyAlignment="1">
      <alignment horizontal="center" vertical="center"/>
    </xf>
    <xf numFmtId="0" fontId="20" fillId="6" borderId="1" xfId="0" applyFont="1" applyFill="1" applyBorder="1" applyAlignment="1">
      <alignment horizontal="center" vertical="center" wrapText="1"/>
    </xf>
    <xf numFmtId="0" fontId="0" fillId="15" borderId="0" xfId="0" applyFill="1" applyAlignment="1">
      <alignment horizontal="center" vertical="center"/>
    </xf>
    <xf numFmtId="0" fontId="20" fillId="15" borderId="1" xfId="0" applyFont="1" applyFill="1" applyBorder="1" applyAlignment="1">
      <alignment horizontal="center" vertical="center" wrapText="1"/>
    </xf>
    <xf numFmtId="164" fontId="17" fillId="15" borderId="1" xfId="0" applyNumberFormat="1" applyFont="1" applyFill="1" applyBorder="1" applyAlignment="1">
      <alignment horizontal="center" vertical="center"/>
    </xf>
    <xf numFmtId="0" fontId="17" fillId="6" borderId="1" xfId="0" applyFont="1" applyFill="1" applyBorder="1" applyAlignment="1">
      <alignment horizontal="center" vertical="center" wrapText="1"/>
    </xf>
    <xf numFmtId="0" fontId="3" fillId="0" borderId="13" xfId="0" applyFont="1" applyFill="1" applyBorder="1" applyAlignment="1">
      <alignment horizontal="center" vertical="center" wrapText="1"/>
    </xf>
    <xf numFmtId="164" fontId="33" fillId="0" borderId="1" xfId="0" applyNumberFormat="1" applyFont="1" applyFill="1" applyBorder="1" applyAlignment="1" applyProtection="1">
      <alignment horizontal="center" vertical="center" wrapText="1"/>
      <protection locked="0"/>
    </xf>
    <xf numFmtId="0" fontId="50" fillId="0" borderId="0" xfId="0" applyFont="1" applyFill="1" applyAlignment="1">
      <alignment horizontal="center" vertical="center"/>
    </xf>
    <xf numFmtId="0" fontId="50" fillId="15" borderId="0" xfId="0" applyFont="1" applyFill="1" applyAlignment="1">
      <alignment horizontal="center" vertical="center"/>
    </xf>
    <xf numFmtId="164" fontId="20" fillId="15" borderId="1" xfId="0" applyNumberFormat="1" applyFont="1" applyFill="1" applyBorder="1" applyAlignment="1">
      <alignment horizontal="center" vertical="center"/>
    </xf>
    <xf numFmtId="164" fontId="33" fillId="0" borderId="4" xfId="0" applyNumberFormat="1" applyFont="1" applyFill="1" applyBorder="1" applyAlignment="1" applyProtection="1">
      <alignment horizontal="center" vertical="center" wrapText="1"/>
      <protection locked="0"/>
    </xf>
    <xf numFmtId="2" fontId="17" fillId="15" borderId="1" xfId="0" applyNumberFormat="1" applyFont="1" applyFill="1" applyBorder="1" applyAlignment="1">
      <alignment horizontal="center" vertical="center"/>
    </xf>
    <xf numFmtId="2" fontId="17" fillId="6" borderId="1" xfId="0" applyNumberFormat="1" applyFont="1" applyFill="1" applyBorder="1" applyAlignment="1">
      <alignment horizontal="center" vertical="center"/>
    </xf>
    <xf numFmtId="0" fontId="53" fillId="2" borderId="1" xfId="0" applyFont="1" applyFill="1" applyBorder="1" applyAlignment="1">
      <alignment vertical="top"/>
    </xf>
    <xf numFmtId="0" fontId="54" fillId="0" borderId="0" xfId="0" applyFont="1" applyFill="1" applyAlignment="1">
      <alignment horizontal="center" vertical="center"/>
    </xf>
    <xf numFmtId="166" fontId="14" fillId="6" borderId="0" xfId="0" applyNumberFormat="1" applyFont="1" applyFill="1" applyAlignment="1">
      <alignment horizontal="center" vertical="center"/>
    </xf>
    <xf numFmtId="166" fontId="0" fillId="15" borderId="0" xfId="0" applyNumberFormat="1" applyFill="1" applyAlignment="1">
      <alignment horizontal="center" vertical="center"/>
    </xf>
    <xf numFmtId="164" fontId="33" fillId="0" borderId="5" xfId="0" applyNumberFormat="1" applyFont="1" applyFill="1" applyBorder="1" applyAlignment="1" applyProtection="1">
      <alignment horizontal="center" vertical="center" wrapText="1"/>
      <protection locked="0"/>
    </xf>
    <xf numFmtId="164" fontId="33" fillId="0" borderId="4" xfId="0" applyNumberFormat="1" applyFont="1" applyFill="1" applyBorder="1" applyAlignment="1" applyProtection="1">
      <alignment horizontal="center" vertical="center" wrapText="1"/>
      <protection locked="0"/>
    </xf>
    <xf numFmtId="0" fontId="21" fillId="0" borderId="1" xfId="0" applyFont="1" applyFill="1" applyBorder="1" applyAlignment="1">
      <alignment vertical="center"/>
    </xf>
    <xf numFmtId="0" fontId="4" fillId="0" borderId="0" xfId="0" applyFont="1" applyFill="1" applyAlignment="1">
      <alignment horizontal="center" vertical="center"/>
    </xf>
    <xf numFmtId="164" fontId="4" fillId="0" borderId="0" xfId="0" applyNumberFormat="1" applyFont="1" applyFill="1" applyAlignment="1">
      <alignment horizontal="center" vertical="center"/>
    </xf>
    <xf numFmtId="164" fontId="20" fillId="6" borderId="1" xfId="0" applyNumberFormat="1" applyFont="1" applyFill="1" applyBorder="1" applyAlignment="1">
      <alignment horizontal="center" vertical="center"/>
    </xf>
    <xf numFmtId="0" fontId="46" fillId="0" borderId="0" xfId="0" applyFont="1" applyFill="1" applyAlignment="1">
      <alignment horizontal="center" vertical="center"/>
    </xf>
    <xf numFmtId="0" fontId="14" fillId="0" borderId="1" xfId="0" applyFont="1" applyFill="1" applyBorder="1" applyAlignment="1">
      <alignment horizontal="center" vertical="center"/>
    </xf>
    <xf numFmtId="0" fontId="10" fillId="0" borderId="1" xfId="0" applyFont="1" applyFill="1" applyBorder="1" applyAlignment="1">
      <alignment vertical="center"/>
    </xf>
    <xf numFmtId="0" fontId="10" fillId="6" borderId="1" xfId="0" applyFont="1" applyFill="1" applyBorder="1" applyAlignment="1">
      <alignment vertical="center" wrapText="1"/>
    </xf>
    <xf numFmtId="0" fontId="46" fillId="15" borderId="1" xfId="0" applyFont="1" applyFill="1" applyBorder="1" applyAlignment="1">
      <alignment horizontal="center" vertical="center"/>
    </xf>
    <xf numFmtId="0" fontId="55" fillId="0" borderId="1" xfId="0" applyFont="1" applyFill="1" applyBorder="1" applyAlignment="1">
      <alignment horizontal="center" vertical="center"/>
    </xf>
    <xf numFmtId="0" fontId="55" fillId="15" borderId="1" xfId="0" applyFont="1" applyFill="1" applyBorder="1" applyAlignment="1">
      <alignment horizontal="center" vertical="center"/>
    </xf>
    <xf numFmtId="164" fontId="33" fillId="0" borderId="5" xfId="0" applyNumberFormat="1" applyFont="1" applyFill="1" applyBorder="1" applyAlignment="1" applyProtection="1">
      <alignment horizontal="center" vertical="center" wrapText="1"/>
      <protection locked="0"/>
    </xf>
    <xf numFmtId="166" fontId="0" fillId="0" borderId="0" xfId="0" applyNumberFormat="1" applyFill="1" applyAlignment="1">
      <alignment horizontal="center" vertical="center"/>
    </xf>
    <xf numFmtId="0" fontId="50" fillId="0" borderId="0" xfId="0" applyFont="1" applyFill="1" applyBorder="1" applyAlignment="1">
      <alignment horizontal="center" vertical="center"/>
    </xf>
    <xf numFmtId="0" fontId="4" fillId="0" borderId="5" xfId="0" applyFont="1" applyFill="1" applyBorder="1" applyAlignment="1">
      <alignment horizontal="center" vertical="center" wrapText="1"/>
    </xf>
    <xf numFmtId="0" fontId="58" fillId="0" borderId="0" xfId="0" applyFont="1" applyFill="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59" fillId="0" borderId="0" xfId="0" applyFont="1" applyFill="1" applyAlignment="1">
      <alignment horizontal="left" vertical="center"/>
    </xf>
    <xf numFmtId="0" fontId="2" fillId="0" borderId="0" xfId="0" applyFont="1" applyFill="1" applyAlignment="1">
      <alignment horizontal="center" vertical="center"/>
    </xf>
    <xf numFmtId="0" fontId="17" fillId="0" borderId="0" xfId="0" applyFont="1" applyFill="1" applyAlignment="1">
      <alignment horizontal="center" vertical="center"/>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5"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36" fillId="5" borderId="4" xfId="0" applyFont="1" applyFill="1" applyBorder="1" applyAlignment="1">
      <alignment horizontal="center" vertical="center" wrapText="1"/>
    </xf>
    <xf numFmtId="0" fontId="36" fillId="5" borderId="7" xfId="0" applyFont="1" applyFill="1" applyBorder="1" applyAlignment="1">
      <alignment horizontal="center" vertical="center" wrapText="1"/>
    </xf>
    <xf numFmtId="0" fontId="36" fillId="5" borderId="5"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17" fillId="0" borderId="0" xfId="0" applyFont="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7" fillId="0" borderId="1" xfId="0" applyFont="1" applyBorder="1" applyAlignment="1">
      <alignment horizontal="center" vertical="center"/>
    </xf>
    <xf numFmtId="0" fontId="20" fillId="0" borderId="1" xfId="0" applyFont="1" applyBorder="1" applyAlignment="1">
      <alignment horizontal="center" vertical="center"/>
    </xf>
    <xf numFmtId="164" fontId="4"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20"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1" fillId="0" borderId="1" xfId="0" applyFont="1" applyBorder="1" applyAlignment="1">
      <alignment horizontal="center" vertical="center"/>
    </xf>
    <xf numFmtId="0" fontId="17"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1" fillId="0" borderId="1" xfId="0" applyFont="1" applyFill="1" applyBorder="1" applyAlignment="1">
      <alignment horizontal="center" vertical="center"/>
    </xf>
  </cellXfs>
  <cellStyles count="10">
    <cellStyle name="Гиперссылка" xfId="7" builtinId="8"/>
    <cellStyle name="Звичайний_Додаток _ 3 зм_ни 4575" xfId="2"/>
    <cellStyle name="Обычный" xfId="0" builtinId="0"/>
    <cellStyle name="Обычный 10" xfId="5"/>
    <cellStyle name="Обычный 2" xfId="1"/>
    <cellStyle name="Обычный 3" xfId="8"/>
    <cellStyle name="Обычный 78" xfId="6"/>
    <cellStyle name="Обычный 79" xfId="9"/>
    <cellStyle name="Обычный_Лист1" xfId="4"/>
    <cellStyle name="Финансовый" xfId="3" builtin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frr.minregion.gov.ua/admrout.ph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file:///G:\&#1070;&#1083;&#1080;&#1103;\&#1054;&#1058;&#1044;&#1045;&#1051;%20&#1057;&#1054;&#1044;&#1045;&#1049;&#1057;&#1058;&#1042;&#1048;&#1071;%20&#1048;&#1053;&#1042;&#1045;&#1057;&#1058;&#1048;&#1062;&#1030;&#1049;%20&#1048;%20&#1052;&#1058;&#1044;\&#1110;&#1085;&#1074;&#1077;&#1089;&#1090;&#1080;&#1094;&#1110;&#1111;\&#1028;&#1030;&#1041;\&#1053;&#1072;&#1076;&#1079;&#1074;&#1080;&#1095;&#1072;&#1081;&#1085;&#1072;%20&#1082;&#1088;&#1077;&#1076;&#1080;&#1090;&#1085;&#1072;%20&#1087;&#1088;&#1086;&#1075;&#1088;&#1072;&#1084;&#1072;\&#1047;&#1072;&#1103;&#1074;&#1082;&#1080;%202\&#1057;&#1077;&#1074;&#1077;&#1088;&#1086;&#1076;&#1086;&#1085;&#1077;&#1094;&#1082;\&#1072;&#1085;&#1082;&#1077;&#1090;&#1080;\&#1072;&#1085;&#1082;&#1077;&#1090;&#1080;\30%20&#1045;&#1085;&#1077;&#1088;&#1075;&#1086;&#1089;&#1072;&#1085;&#1072;&#1094;&#1110;&#1103;%20&#1047;&#1054;&#1064;%2020%20&#1057;&#1108;&#1074;&#1108;&#1088;&#1086;&#1076;&#1086;&#1085;&#1077;&#1094;&#1100;&#1082;.doc" TargetMode="External"/><Relationship Id="rId3" Type="http://schemas.openxmlformats.org/officeDocument/2006/relationships/hyperlink" Target="file:///G:\&#1070;&#1083;&#1080;&#1103;\&#1054;&#1058;&#1044;&#1045;&#1051;%20&#1057;&#1054;&#1044;&#1045;&#1049;&#1057;&#1058;&#1042;&#1048;&#1071;%20&#1048;&#1053;&#1042;&#1045;&#1057;&#1058;&#1048;&#1062;&#1030;&#1049;%20&#1048;%20&#1052;&#1058;&#1044;\&#1110;&#1085;&#1074;&#1077;&#1089;&#1090;&#1080;&#1094;&#1110;&#1111;\&#1028;&#1030;&#1041;\&#1053;&#1072;&#1076;&#1079;&#1074;&#1080;&#1095;&#1072;&#1081;&#1085;&#1072;%20&#1082;&#1088;&#1077;&#1076;&#1080;&#1090;&#1085;&#1072;%20&#1087;&#1088;&#1086;&#1075;&#1088;&#1072;&#1084;&#1072;\&#1047;&#1072;&#1103;&#1074;&#1082;&#1080;%202\&#1057;&#1077;&#1074;&#1077;&#1088;&#1086;&#1076;&#1086;&#1085;&#1077;&#1094;&#1082;\&#1072;&#1085;&#1082;&#1077;&#1090;&#1080;\&#1072;&#1085;&#1082;&#1077;&#1090;&#1080;\22%20&#1041;&#1091;&#1076;&#1110;&#1074;&#1085;&#1080;&#1094;&#1090;&#1074;&#1086;%20&#1087;&#1077;&#1083;&#1077;&#1090;&#1085;&#1086;&#1111;%20&#1082;&#1086;&#1090;&#1077;&#1083;&#1100;&#1085;&#1110;%20&#1047;&#1054;&#1064;%2018%20&#1057;&#1108;&#1074;&#1108;&#1088;&#1086;&#1076;&#1086;&#1085;&#1077;&#1094;&#1100;&#1082;.doc" TargetMode="External"/><Relationship Id="rId7" Type="http://schemas.openxmlformats.org/officeDocument/2006/relationships/hyperlink" Target="file:///G:\&#1070;&#1083;&#1080;&#1103;\&#1054;&#1058;&#1044;&#1045;&#1051;%20&#1057;&#1054;&#1044;&#1045;&#1049;&#1057;&#1058;&#1042;&#1048;&#1071;%20&#1048;&#1053;&#1042;&#1045;&#1057;&#1058;&#1048;&#1062;&#1030;&#1049;%20&#1048;%20&#1052;&#1058;&#1044;\&#1110;&#1085;&#1074;&#1077;&#1089;&#1090;&#1080;&#1094;&#1110;&#1111;\&#1028;&#1030;&#1041;\&#1053;&#1072;&#1076;&#1079;&#1074;&#1080;&#1095;&#1072;&#1081;&#1085;&#1072;%20&#1082;&#1088;&#1077;&#1076;&#1080;&#1090;&#1085;&#1072;%20&#1087;&#1088;&#1086;&#1075;&#1088;&#1072;&#1084;&#1072;\&#1047;&#1072;&#1103;&#1074;&#1082;&#1080;%202\&#1057;&#1077;&#1074;&#1077;&#1088;&#1086;&#1076;&#1086;&#1085;&#1077;&#1094;&#1082;\&#1072;&#1085;&#1082;&#1077;&#1090;&#1080;\&#1072;&#1085;&#1082;&#1077;&#1090;&#1080;\29%20&#1045;&#1085;&#1077;&#1088;&#1075;&#1086;&#1089;&#1072;&#1085;&#1072;&#1094;&#1110;&#1103;%20&#1044;&#1053;&#1047;%2025%20&#1057;&#1108;&#1074;&#1108;&#1088;&#1086;&#1076;&#1086;&#1085;&#1077;&#1094;&#1100;&#1082;.doc" TargetMode="External"/><Relationship Id="rId2" Type="http://schemas.openxmlformats.org/officeDocument/2006/relationships/hyperlink" Target="file:///G:\&#1070;&#1083;&#1080;&#1103;\&#1054;&#1058;&#1044;&#1045;&#1051;%20&#1057;&#1054;&#1044;&#1045;&#1049;&#1057;&#1058;&#1042;&#1048;&#1071;%20&#1048;&#1053;&#1042;&#1045;&#1057;&#1058;&#1048;&#1062;&#1030;&#1049;%20&#1048;%20&#1052;&#1058;&#1044;\&#1110;&#1085;&#1074;&#1077;&#1089;&#1090;&#1080;&#1094;&#1110;&#1111;\&#1028;&#1030;&#1041;\&#1053;&#1072;&#1076;&#1079;&#1074;&#1080;&#1095;&#1072;&#1081;&#1085;&#1072;%20&#1082;&#1088;&#1077;&#1076;&#1080;&#1090;&#1085;&#1072;%20&#1087;&#1088;&#1086;&#1075;&#1088;&#1072;&#1084;&#1072;\&#1047;&#1072;&#1103;&#1074;&#1082;&#1080;%202\&#1057;&#1077;&#1074;&#1077;&#1088;&#1086;&#1076;&#1086;&#1085;&#1077;&#1094;&#1082;\&#1072;&#1085;&#1082;&#1077;&#1090;&#1080;\&#1072;&#1085;&#1082;&#1077;&#1090;&#1080;\18%20&#1056;&#1077;&#1082;&#1086;&#1085;&#1089;&#1090;&#1088;&#1091;&#1082;&#1094;&#1110;&#1103;%20&#1076;&#1077;&#1088;&#1078;&#1072;&#1074;&#1085;&#1086;&#1111;%20&#1073;&#1091;&#1076;&#1110;&#1074;&#1083;&#1110;%20&#1087;&#1086;%20&#1074;&#1091;&#1083;%20&#1051;&#1077;&#1085;&#1110;&#1085;&#1072;%2032&#1072;%20&#1057;&#1108;&#1074;&#1108;&#1088;&#1086;&#1076;&#1086;&#1085;&#1077;&#1094;&#1100;&#1082;.doc" TargetMode="External"/><Relationship Id="rId1" Type="http://schemas.openxmlformats.org/officeDocument/2006/relationships/hyperlink" Target="file:///G:\&#1070;&#1083;&#1080;&#1103;\&#1054;&#1058;&#1044;&#1045;&#1051;%20&#1057;&#1054;&#1044;&#1045;&#1049;&#1057;&#1058;&#1042;&#1048;&#1071;%20&#1048;&#1053;&#1042;&#1045;&#1057;&#1058;&#1048;&#1062;&#1030;&#1049;%20&#1048;%20&#1052;&#1058;&#1044;\&#1110;&#1085;&#1074;&#1077;&#1089;&#1090;&#1080;&#1094;&#1110;&#1111;\&#1028;&#1030;&#1041;\&#1053;&#1072;&#1076;&#1079;&#1074;&#1080;&#1095;&#1072;&#1081;&#1085;&#1072;%20&#1082;&#1088;&#1077;&#1076;&#1080;&#1090;&#1085;&#1072;%20&#1087;&#1088;&#1086;&#1075;&#1088;&#1072;&#1084;&#1072;\&#1047;&#1072;&#1103;&#1074;&#1082;&#1080;%202\&#1057;&#1077;&#1074;&#1077;&#1088;&#1086;&#1076;&#1086;&#1085;&#1077;&#1094;&#1082;\&#1072;&#1085;&#1082;&#1077;&#1090;&#1080;\&#1072;&#1085;&#1082;&#1077;&#1090;&#1080;\17%20&#1056;&#1077;&#1082;&#1086;&#1085;&#1089;&#1090;&#1088;&#1091;&#1082;&#1094;&#1110;&#1103;%20&#1076;&#1077;&#1088;&#1078;&#1072;&#1074;&#1085;&#1086;&#1111;%20&#1073;&#1091;&#1076;&#1110;&#1074;&#1083;&#1110;%20&#1087;&#1086;%20&#1074;&#1091;&#1083;%20&#1051;&#1077;&#1085;&#1110;&#1085;&#1072;%2032%20&#1057;&#1108;&#1074;&#1108;&#1088;&#1086;&#1076;&#1086;&#1085;&#1077;&#1094;&#1100;&#1082;.doc" TargetMode="External"/><Relationship Id="rId6" Type="http://schemas.openxmlformats.org/officeDocument/2006/relationships/hyperlink" Target="file:///G:\&#1070;&#1083;&#1080;&#1103;\&#1054;&#1058;&#1044;&#1045;&#1051;%20&#1057;&#1054;&#1044;&#1045;&#1049;&#1057;&#1058;&#1042;&#1048;&#1071;%20&#1048;&#1053;&#1042;&#1045;&#1057;&#1058;&#1048;&#1062;&#1030;&#1049;%20&#1048;%20&#1052;&#1058;&#1044;\&#1110;&#1085;&#1074;&#1077;&#1089;&#1090;&#1080;&#1094;&#1110;&#1111;\&#1028;&#1030;&#1041;\&#1053;&#1072;&#1076;&#1079;&#1074;&#1080;&#1095;&#1072;&#1081;&#1085;&#1072;%20&#1082;&#1088;&#1077;&#1076;&#1080;&#1090;&#1085;&#1072;%20&#1087;&#1088;&#1086;&#1075;&#1088;&#1072;&#1084;&#1072;\&#1047;&#1072;&#1103;&#1074;&#1082;&#1080;%202\&#1057;&#1077;&#1074;&#1077;&#1088;&#1086;&#1076;&#1086;&#1085;&#1077;&#1094;&#1082;\&#1072;&#1085;&#1082;&#1077;&#1090;&#1080;\&#1072;&#1085;&#1082;&#1077;&#1090;&#1080;\27%20&#1041;&#1091;&#1076;&#1110;&#1074;&#1085;&#1080;&#1094;&#1090;&#1074;&#1086;%20&#1087;&#1077;&#1083;&#1077;&#1090;&#1085;&#1080;&#1093;%20&#1082;&#1086;&#1090;&#1077;&#1083;&#1077;&#1085;%20&#1076;&#1083;&#1103;%20&#1084;&#1110;&#1089;&#1100;&#1082;&#1086;&#1111;%20&#1083;&#1110;&#1082;&#1072;&#1088;&#1085;&#1110;%20&#1057;&#1108;&#1074;&#1108;&#1088;&#1086;&#1076;&#1086;&#1085;&#1077;&#1094;&#1100;&#1082;.doc" TargetMode="External"/><Relationship Id="rId5" Type="http://schemas.openxmlformats.org/officeDocument/2006/relationships/hyperlink" Target="file:///G:\&#1070;&#1083;&#1080;&#1103;\&#1054;&#1058;&#1044;&#1045;&#1051;%20&#1057;&#1054;&#1044;&#1045;&#1049;&#1057;&#1058;&#1042;&#1048;&#1071;%20&#1048;&#1053;&#1042;&#1045;&#1057;&#1058;&#1048;&#1062;&#1030;&#1049;%20&#1048;%20&#1052;&#1058;&#1044;\&#1110;&#1085;&#1074;&#1077;&#1089;&#1090;&#1080;&#1094;&#1110;&#1111;\&#1028;&#1030;&#1041;\&#1053;&#1072;&#1076;&#1079;&#1074;&#1080;&#1095;&#1072;&#1081;&#1085;&#1072;%20&#1082;&#1088;&#1077;&#1076;&#1080;&#1090;&#1085;&#1072;%20&#1087;&#1088;&#1086;&#1075;&#1088;&#1072;&#1084;&#1072;\&#1047;&#1072;&#1103;&#1074;&#1082;&#1080;%202\&#1057;&#1077;&#1074;&#1077;&#1088;&#1086;&#1076;&#1086;&#1085;&#1077;&#1094;&#1082;\&#1072;&#1085;&#1082;&#1077;&#1090;&#1080;\&#1072;&#1085;&#1082;&#1077;&#1090;&#1080;\26%20&#1041;&#1091;&#1076;&#1110;&#1074;&#1085;&#1080;&#1094;&#1090;&#1074;&#1086;%20&#1087;&#1077;&#1083;&#1077;&#1090;&#1085;&#1086;&#1111;%20&#1082;&#1086;&#1090;&#1077;&#1083;&#1100;&#1085;&#1110;%20&#1076;&#1083;&#1103;%20&#1074;&#1077;&#1085;&#1077;&#1088;&#1080;&#1095;&#1085;&#1086;&#1075;&#1086;%20&#1074;&#1110;&#1076;&#1076;&#1110;&#1083;&#1077;&#1085;&#1085;&#1103;%20&#1057;&#1108;&#1074;&#1108;&#1088;&#1086;&#1076;&#1086;&#1085;&#1077;&#1094;&#1100;&#1082;.doc" TargetMode="External"/><Relationship Id="rId10" Type="http://schemas.openxmlformats.org/officeDocument/2006/relationships/printerSettings" Target="../printerSettings/printerSettings2.bin"/><Relationship Id="rId4" Type="http://schemas.openxmlformats.org/officeDocument/2006/relationships/hyperlink" Target="file:///G:\&#1070;&#1083;&#1080;&#1103;\&#1054;&#1058;&#1044;&#1045;&#1051;%20&#1057;&#1054;&#1044;&#1045;&#1049;&#1057;&#1058;&#1042;&#1048;&#1071;%20&#1048;&#1053;&#1042;&#1045;&#1057;&#1058;&#1048;&#1062;&#1030;&#1049;%20&#1048;%20&#1052;&#1058;&#1044;\&#1110;&#1085;&#1074;&#1077;&#1089;&#1090;&#1080;&#1094;&#1110;&#1111;\&#1028;&#1030;&#1041;\&#1053;&#1072;&#1076;&#1079;&#1074;&#1080;&#1095;&#1072;&#1081;&#1085;&#1072;%20&#1082;&#1088;&#1077;&#1076;&#1080;&#1090;&#1085;&#1072;%20&#1087;&#1088;&#1086;&#1075;&#1088;&#1072;&#1084;&#1072;\&#1047;&#1072;&#1103;&#1074;&#1082;&#1080;%202\&#1057;&#1077;&#1074;&#1077;&#1088;&#1086;&#1076;&#1086;&#1085;&#1077;&#1094;&#1082;\&#1072;&#1085;&#1082;&#1077;&#1090;&#1080;\&#1072;&#1085;&#1082;&#1077;&#1090;&#1080;\24%20&#1041;&#1091;&#1076;&#1110;&#1074;&#1085;&#1080;&#1094;&#1090;&#1074;&#1086;%20&#1087;&#1077;&#1083;&#1077;&#1090;&#1085;&#1086;&#1111;%20&#1082;&#1086;&#1090;&#1077;&#1083;&#1100;&#1085;&#1110;%20&#1044;&#1070;&#1057;&#1064;%20&#1057;&#1108;&#1074;&#1108;&#1088;&#1086;&#1076;&#1086;&#1085;&#1077;&#1094;&#1100;&#1082;.doc" TargetMode="External"/><Relationship Id="rId9" Type="http://schemas.openxmlformats.org/officeDocument/2006/relationships/hyperlink" Target="file:///G:\&#1070;&#1083;&#1080;&#1103;\&#1054;&#1058;&#1044;&#1045;&#1051;%20&#1057;&#1054;&#1044;&#1045;&#1049;&#1057;&#1058;&#1042;&#1048;&#1071;%20&#1048;&#1053;&#1042;&#1045;&#1057;&#1058;&#1048;&#1062;&#1030;&#1049;%20&#1048;%20&#1052;&#1058;&#1044;\&#1110;&#1085;&#1074;&#1077;&#1089;&#1090;&#1080;&#1094;&#1110;&#1111;\&#1028;&#1030;&#1041;\&#1053;&#1072;&#1076;&#1079;&#1074;&#1080;&#1095;&#1072;&#1081;&#1085;&#1072;%20&#1082;&#1088;&#1077;&#1076;&#1080;&#1090;&#1085;&#1072;%20&#1087;&#1088;&#1086;&#1075;&#1088;&#1072;&#1084;&#1072;\&#1047;&#1072;&#1103;&#1074;&#1082;&#1080;%202\&#1057;&#1077;&#1074;&#1077;&#1088;&#1086;&#1076;&#1086;&#1085;&#1077;&#1094;&#1082;\&#1072;&#1085;&#1082;&#1077;&#1090;&#1080;\&#1072;&#1085;&#1082;&#1077;&#1090;&#1080;\31%20&#1041;&#1091;&#1076;&#1110;&#1074;&#1085;&#1080;&#1094;&#1090;&#1074;&#1086;%20&#1087;&#1077;&#1083;&#1077;&#1090;&#1085;&#1086;&#1111;%20&#1082;&#1086;&#1090;&#1077;&#1083;&#1100;&#1085;&#1110;%20&#1084;&#1110;&#1089;&#1100;&#1082;&#1086;&#1075;&#1086;%20&#1087;&#1072;&#1083;&#1072;&#1094;&#1091;%20&#1089;&#1087;&#1086;&#1088;&#1090;&#1091;%20&#1057;&#1108;&#1074;&#1108;&#1088;&#1086;&#1076;&#1086;&#1085;&#1077;&#1094;&#1100;&#1082;.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0"/>
  <sheetViews>
    <sheetView tabSelected="1" view="pageBreakPreview" topLeftCell="A5" zoomScale="77" zoomScaleNormal="78" zoomScaleSheetLayoutView="77" workbookViewId="0">
      <selection activeCell="K14" sqref="K14"/>
    </sheetView>
  </sheetViews>
  <sheetFormatPr defaultRowHeight="23.25" x14ac:dyDescent="0.25"/>
  <cols>
    <col min="1" max="1" width="7.85546875" style="602" customWidth="1"/>
    <col min="2" max="2" width="56.28515625" style="235" customWidth="1"/>
    <col min="3" max="3" width="25.140625" style="235" customWidth="1"/>
    <col min="4" max="4" width="26.5703125" style="235" customWidth="1"/>
    <col min="5" max="5" width="22.7109375" style="235" customWidth="1"/>
    <col min="6" max="6" width="22.28515625" style="235" customWidth="1"/>
    <col min="7" max="7" width="21.7109375" style="235" customWidth="1"/>
    <col min="8" max="8" width="21.85546875" style="586" customWidth="1"/>
    <col min="9" max="9" width="20.140625" style="235" customWidth="1"/>
    <col min="10" max="10" width="27.140625" style="522" customWidth="1"/>
    <col min="11" max="11" width="18" style="522" customWidth="1"/>
    <col min="12" max="12" width="21.42578125" style="235" customWidth="1"/>
    <col min="13" max="13" width="20.42578125" style="235" customWidth="1"/>
    <col min="14" max="14" width="11.7109375" style="235" bestFit="1" customWidth="1"/>
    <col min="15" max="16384" width="9.140625" style="235"/>
  </cols>
  <sheetData>
    <row r="1" spans="1:14" hidden="1" x14ac:dyDescent="0.25"/>
    <row r="2" spans="1:14" hidden="1" x14ac:dyDescent="0.25"/>
    <row r="3" spans="1:14" ht="18.75" hidden="1" x14ac:dyDescent="0.25">
      <c r="A3" s="619" t="s">
        <v>5</v>
      </c>
      <c r="B3" s="619"/>
      <c r="C3" s="619"/>
      <c r="D3" s="619"/>
      <c r="E3" s="619"/>
      <c r="F3" s="619"/>
      <c r="G3" s="619"/>
      <c r="H3" s="619"/>
      <c r="I3" s="619"/>
      <c r="J3" s="619"/>
      <c r="K3" s="619"/>
      <c r="L3" s="619"/>
    </row>
    <row r="4" spans="1:14" hidden="1" x14ac:dyDescent="0.25">
      <c r="A4" s="347"/>
      <c r="B4" s="523"/>
      <c r="C4" s="523"/>
      <c r="D4" s="523"/>
      <c r="E4" s="523"/>
      <c r="F4" s="523"/>
      <c r="G4" s="523"/>
      <c r="H4" s="599"/>
      <c r="I4" s="523"/>
      <c r="J4" s="524"/>
      <c r="K4" s="524"/>
      <c r="L4" s="523"/>
    </row>
    <row r="5" spans="1:14" ht="33.75" customHeight="1" x14ac:dyDescent="0.25">
      <c r="A5" s="620" t="s">
        <v>1349</v>
      </c>
      <c r="B5" s="620"/>
      <c r="C5" s="620"/>
      <c r="D5" s="620"/>
      <c r="E5" s="620"/>
      <c r="F5" s="620"/>
      <c r="G5" s="620"/>
      <c r="H5" s="620"/>
      <c r="I5" s="620"/>
      <c r="J5" s="620"/>
      <c r="K5" s="620"/>
      <c r="L5" s="620"/>
    </row>
    <row r="6" spans="1:14" x14ac:dyDescent="0.25">
      <c r="A6" s="347"/>
      <c r="B6" s="523"/>
      <c r="C6" s="523" t="s">
        <v>718</v>
      </c>
      <c r="D6" s="523"/>
      <c r="E6" s="523"/>
      <c r="F6" s="523"/>
      <c r="G6" s="523"/>
      <c r="H6" s="600"/>
      <c r="I6" s="526"/>
      <c r="J6" s="527"/>
      <c r="K6" s="527"/>
      <c r="L6" s="525"/>
    </row>
    <row r="7" spans="1:14" ht="30" customHeight="1" x14ac:dyDescent="0.25">
      <c r="A7" s="621" t="s">
        <v>0</v>
      </c>
      <c r="B7" s="614" t="s">
        <v>1</v>
      </c>
      <c r="C7" s="614" t="s">
        <v>2</v>
      </c>
      <c r="D7" s="614" t="s">
        <v>1180</v>
      </c>
      <c r="E7" s="625" t="s">
        <v>1004</v>
      </c>
      <c r="F7" s="625"/>
      <c r="G7" s="625"/>
      <c r="H7" s="625"/>
      <c r="I7" s="625"/>
      <c r="J7" s="625"/>
      <c r="K7" s="625"/>
      <c r="L7" s="625"/>
    </row>
    <row r="8" spans="1:14" ht="25.5" customHeight="1" x14ac:dyDescent="0.25">
      <c r="A8" s="622"/>
      <c r="B8" s="624"/>
      <c r="C8" s="624"/>
      <c r="D8" s="624"/>
      <c r="E8" s="626" t="s">
        <v>1007</v>
      </c>
      <c r="F8" s="627"/>
      <c r="G8" s="628"/>
      <c r="H8" s="626" t="s">
        <v>1350</v>
      </c>
      <c r="I8" s="628"/>
      <c r="J8" s="614" t="s">
        <v>1223</v>
      </c>
      <c r="K8" s="614" t="s">
        <v>1059</v>
      </c>
      <c r="L8" s="629" t="s">
        <v>4</v>
      </c>
    </row>
    <row r="9" spans="1:14" ht="19.5" customHeight="1" x14ac:dyDescent="0.25">
      <c r="A9" s="622"/>
      <c r="B9" s="624"/>
      <c r="C9" s="624"/>
      <c r="D9" s="624"/>
      <c r="E9" s="614" t="s">
        <v>3</v>
      </c>
      <c r="F9" s="614" t="s">
        <v>6</v>
      </c>
      <c r="G9" s="614" t="s">
        <v>1009</v>
      </c>
      <c r="H9" s="616" t="s">
        <v>1006</v>
      </c>
      <c r="I9" s="614" t="s">
        <v>138</v>
      </c>
      <c r="J9" s="624"/>
      <c r="K9" s="624"/>
      <c r="L9" s="630"/>
    </row>
    <row r="10" spans="1:14" ht="150.75" customHeight="1" x14ac:dyDescent="0.25">
      <c r="A10" s="623"/>
      <c r="B10" s="615"/>
      <c r="C10" s="615"/>
      <c r="D10" s="615"/>
      <c r="E10" s="615"/>
      <c r="F10" s="615"/>
      <c r="G10" s="615"/>
      <c r="H10" s="617"/>
      <c r="I10" s="615"/>
      <c r="J10" s="615"/>
      <c r="K10" s="615"/>
      <c r="L10" s="631"/>
    </row>
    <row r="11" spans="1:14" ht="20.25" x14ac:dyDescent="0.25">
      <c r="A11" s="603">
        <v>1</v>
      </c>
      <c r="B11" s="3">
        <v>2</v>
      </c>
      <c r="C11" s="3">
        <v>3</v>
      </c>
      <c r="D11" s="3">
        <v>4</v>
      </c>
      <c r="E11" s="3">
        <v>5</v>
      </c>
      <c r="F11" s="3">
        <v>6</v>
      </c>
      <c r="G11" s="3">
        <v>7</v>
      </c>
      <c r="H11" s="263">
        <v>8</v>
      </c>
      <c r="I11" s="3">
        <v>9</v>
      </c>
      <c r="J11" s="3">
        <v>10</v>
      </c>
      <c r="K11" s="3">
        <v>11</v>
      </c>
      <c r="L11" s="3">
        <v>12</v>
      </c>
    </row>
    <row r="12" spans="1:14" ht="25.5" x14ac:dyDescent="0.25">
      <c r="A12" s="604"/>
      <c r="B12" s="598" t="s">
        <v>322</v>
      </c>
      <c r="C12" s="496">
        <f t="shared" ref="C12:L12" si="0">C13+C67+C72+C77+C119+C148+C195+C212+C232+C243+C284+C298+C311+C330+C347+C358+C384+C422+C436+C457</f>
        <v>2072623.92555</v>
      </c>
      <c r="D12" s="496">
        <f t="shared" si="0"/>
        <v>1921604.6054500004</v>
      </c>
      <c r="E12" s="496">
        <f t="shared" si="0"/>
        <v>236148.71100000007</v>
      </c>
      <c r="F12" s="496">
        <f t="shared" si="0"/>
        <v>79683.643129999982</v>
      </c>
      <c r="G12" s="496">
        <f t="shared" si="0"/>
        <v>349017.33167000004</v>
      </c>
      <c r="H12" s="496">
        <f t="shared" si="0"/>
        <v>46261.338049999998</v>
      </c>
      <c r="I12" s="496">
        <f t="shared" si="0"/>
        <v>28809.906099999993</v>
      </c>
      <c r="J12" s="496">
        <f t="shared" si="0"/>
        <v>1126152.3459999997</v>
      </c>
      <c r="K12" s="496">
        <f t="shared" si="0"/>
        <v>565.73450000000003</v>
      </c>
      <c r="L12" s="496">
        <f t="shared" si="0"/>
        <v>86466.464999999997</v>
      </c>
      <c r="N12" s="610"/>
    </row>
    <row r="13" spans="1:14" s="578" customFormat="1" ht="22.5" x14ac:dyDescent="0.25">
      <c r="A13" s="605"/>
      <c r="B13" s="583" t="s">
        <v>708</v>
      </c>
      <c r="C13" s="168">
        <f t="shared" ref="C13:L13" si="1">C14+C16+C37+C40+C43+C47+C49+C54+C33</f>
        <v>1050797.81</v>
      </c>
      <c r="D13" s="168">
        <f t="shared" si="1"/>
        <v>1009564.351</v>
      </c>
      <c r="E13" s="168">
        <f t="shared" si="1"/>
        <v>40977.9</v>
      </c>
      <c r="F13" s="168">
        <f t="shared" si="1"/>
        <v>0</v>
      </c>
      <c r="G13" s="168">
        <f t="shared" si="1"/>
        <v>1468.826</v>
      </c>
      <c r="H13" s="168">
        <f t="shared" si="1"/>
        <v>2773.8789999999999</v>
      </c>
      <c r="I13" s="168">
        <f t="shared" si="1"/>
        <v>4553.1000000000004</v>
      </c>
      <c r="J13" s="168">
        <f t="shared" si="1"/>
        <v>978343.95799999987</v>
      </c>
      <c r="K13" s="168">
        <f t="shared" si="1"/>
        <v>0</v>
      </c>
      <c r="L13" s="168">
        <f t="shared" si="1"/>
        <v>0</v>
      </c>
      <c r="M13" s="594"/>
    </row>
    <row r="14" spans="1:14" s="580" customFormat="1" ht="45" x14ac:dyDescent="0.25">
      <c r="A14" s="606"/>
      <c r="B14" s="581" t="s">
        <v>182</v>
      </c>
      <c r="C14" s="582">
        <f>C15</f>
        <v>2200.0500000000002</v>
      </c>
      <c r="D14" s="582">
        <f t="shared" ref="D14:L14" si="2">D15</f>
        <v>2200.0500000000002</v>
      </c>
      <c r="E14" s="582">
        <f t="shared" si="2"/>
        <v>0</v>
      </c>
      <c r="F14" s="582">
        <f t="shared" si="2"/>
        <v>0</v>
      </c>
      <c r="G14" s="582">
        <f t="shared" si="2"/>
        <v>0</v>
      </c>
      <c r="H14" s="582">
        <f t="shared" si="2"/>
        <v>0</v>
      </c>
      <c r="I14" s="582">
        <f t="shared" si="2"/>
        <v>0</v>
      </c>
      <c r="J14" s="582">
        <f t="shared" si="2"/>
        <v>2200.0500000000002</v>
      </c>
      <c r="K14" s="582">
        <f t="shared" si="2"/>
        <v>0</v>
      </c>
      <c r="L14" s="582">
        <f t="shared" si="2"/>
        <v>0</v>
      </c>
      <c r="M14" s="595"/>
    </row>
    <row r="15" spans="1:14" s="586" customFormat="1" ht="56.25" x14ac:dyDescent="0.25">
      <c r="A15" s="607">
        <v>1</v>
      </c>
      <c r="B15" s="6" t="s">
        <v>1245</v>
      </c>
      <c r="C15" s="585">
        <f>D15</f>
        <v>2200.0500000000002</v>
      </c>
      <c r="D15" s="585">
        <f>SUM(E15:L15)</f>
        <v>2200.0500000000002</v>
      </c>
      <c r="E15" s="585"/>
      <c r="F15" s="585"/>
      <c r="G15" s="585"/>
      <c r="H15" s="585"/>
      <c r="I15" s="585"/>
      <c r="J15" s="585">
        <v>2200.0500000000002</v>
      </c>
      <c r="K15" s="585"/>
      <c r="L15" s="585"/>
      <c r="M15" s="593"/>
    </row>
    <row r="16" spans="1:14" s="580" customFormat="1" ht="22.5" x14ac:dyDescent="0.25">
      <c r="A16" s="606"/>
      <c r="B16" s="581" t="s">
        <v>1061</v>
      </c>
      <c r="C16" s="582">
        <f>SUM(C17:C32)</f>
        <v>100673.95600000001</v>
      </c>
      <c r="D16" s="582">
        <f t="shared" ref="D16:L16" si="3">SUM(D17:D32)</f>
        <v>100673.95600000001</v>
      </c>
      <c r="E16" s="582">
        <f t="shared" si="3"/>
        <v>0</v>
      </c>
      <c r="F16" s="582">
        <f t="shared" si="3"/>
        <v>0</v>
      </c>
      <c r="G16" s="582">
        <f t="shared" si="3"/>
        <v>0</v>
      </c>
      <c r="H16" s="582">
        <f t="shared" si="3"/>
        <v>0</v>
      </c>
      <c r="I16" s="582">
        <f t="shared" si="3"/>
        <v>0</v>
      </c>
      <c r="J16" s="582">
        <f t="shared" si="3"/>
        <v>100673.95600000001</v>
      </c>
      <c r="K16" s="582">
        <f t="shared" si="3"/>
        <v>0</v>
      </c>
      <c r="L16" s="582">
        <f t="shared" si="3"/>
        <v>0</v>
      </c>
      <c r="M16" s="595"/>
    </row>
    <row r="17" spans="1:13" s="586" customFormat="1" ht="75" x14ac:dyDescent="0.25">
      <c r="A17" s="607">
        <v>2</v>
      </c>
      <c r="B17" s="6" t="s">
        <v>1129</v>
      </c>
      <c r="C17" s="585">
        <f t="shared" ref="C17:C31" si="4">D17</f>
        <v>5073.3440000000001</v>
      </c>
      <c r="D17" s="585">
        <f t="shared" ref="D17:D31" si="5">SUM(E17:L17)</f>
        <v>5073.3440000000001</v>
      </c>
      <c r="E17" s="585"/>
      <c r="F17" s="585"/>
      <c r="G17" s="585"/>
      <c r="H17" s="585"/>
      <c r="I17" s="585"/>
      <c r="J17" s="585">
        <v>5073.3440000000001</v>
      </c>
      <c r="K17" s="585"/>
      <c r="L17" s="585"/>
      <c r="M17" s="593"/>
    </row>
    <row r="18" spans="1:13" s="586" customFormat="1" ht="56.25" x14ac:dyDescent="0.25">
      <c r="A18" s="607">
        <v>3</v>
      </c>
      <c r="B18" s="6" t="s">
        <v>1130</v>
      </c>
      <c r="C18" s="585">
        <f t="shared" si="4"/>
        <v>878.73400000000004</v>
      </c>
      <c r="D18" s="585">
        <f t="shared" si="5"/>
        <v>878.73400000000004</v>
      </c>
      <c r="E18" s="585"/>
      <c r="F18" s="585"/>
      <c r="G18" s="585"/>
      <c r="H18" s="585"/>
      <c r="I18" s="585"/>
      <c r="J18" s="585">
        <v>878.73400000000004</v>
      </c>
      <c r="K18" s="585"/>
      <c r="L18" s="585"/>
      <c r="M18" s="593"/>
    </row>
    <row r="19" spans="1:13" s="586" customFormat="1" ht="56.25" x14ac:dyDescent="0.25">
      <c r="A19" s="607">
        <v>4</v>
      </c>
      <c r="B19" s="6" t="s">
        <v>1228</v>
      </c>
      <c r="C19" s="585">
        <f t="shared" si="4"/>
        <v>854.68299999999999</v>
      </c>
      <c r="D19" s="585">
        <f t="shared" si="5"/>
        <v>854.68299999999999</v>
      </c>
      <c r="E19" s="585"/>
      <c r="F19" s="585"/>
      <c r="G19" s="585"/>
      <c r="H19" s="585"/>
      <c r="I19" s="585"/>
      <c r="J19" s="585">
        <v>854.68299999999999</v>
      </c>
      <c r="K19" s="585"/>
      <c r="L19" s="585"/>
      <c r="M19" s="593"/>
    </row>
    <row r="20" spans="1:13" s="586" customFormat="1" ht="75" x14ac:dyDescent="0.25">
      <c r="A20" s="607">
        <v>5</v>
      </c>
      <c r="B20" s="6" t="s">
        <v>1131</v>
      </c>
      <c r="C20" s="585">
        <f t="shared" si="4"/>
        <v>14164.162</v>
      </c>
      <c r="D20" s="585">
        <f t="shared" si="5"/>
        <v>14164.162</v>
      </c>
      <c r="E20" s="585"/>
      <c r="F20" s="585"/>
      <c r="G20" s="585"/>
      <c r="H20" s="585"/>
      <c r="I20" s="585"/>
      <c r="J20" s="585">
        <v>14164.162</v>
      </c>
      <c r="K20" s="585"/>
      <c r="L20" s="585"/>
      <c r="M20" s="593"/>
    </row>
    <row r="21" spans="1:13" s="586" customFormat="1" ht="75" x14ac:dyDescent="0.25">
      <c r="A21" s="607">
        <v>6</v>
      </c>
      <c r="B21" s="6" t="s">
        <v>1229</v>
      </c>
      <c r="C21" s="585">
        <f t="shared" si="4"/>
        <v>7514.8469999999998</v>
      </c>
      <c r="D21" s="585">
        <f t="shared" si="5"/>
        <v>7514.8469999999998</v>
      </c>
      <c r="E21" s="585"/>
      <c r="F21" s="585"/>
      <c r="G21" s="585"/>
      <c r="H21" s="585"/>
      <c r="I21" s="585"/>
      <c r="J21" s="585">
        <v>7514.8469999999998</v>
      </c>
      <c r="K21" s="585"/>
      <c r="L21" s="585"/>
      <c r="M21" s="593"/>
    </row>
    <row r="22" spans="1:13" s="586" customFormat="1" ht="75" x14ac:dyDescent="0.25">
      <c r="A22" s="607">
        <v>7</v>
      </c>
      <c r="B22" s="6" t="s">
        <v>1230</v>
      </c>
      <c r="C22" s="585">
        <f t="shared" si="4"/>
        <v>1001.947</v>
      </c>
      <c r="D22" s="585">
        <f t="shared" si="5"/>
        <v>1001.947</v>
      </c>
      <c r="E22" s="585"/>
      <c r="F22" s="585"/>
      <c r="G22" s="585"/>
      <c r="H22" s="585"/>
      <c r="I22" s="585"/>
      <c r="J22" s="585">
        <v>1001.947</v>
      </c>
      <c r="K22" s="585"/>
      <c r="L22" s="585"/>
      <c r="M22" s="593"/>
    </row>
    <row r="23" spans="1:13" s="586" customFormat="1" ht="56.25" x14ac:dyDescent="0.25">
      <c r="A23" s="607">
        <v>8</v>
      </c>
      <c r="B23" s="6" t="s">
        <v>1231</v>
      </c>
      <c r="C23" s="585">
        <f t="shared" si="4"/>
        <v>1374.8440000000001</v>
      </c>
      <c r="D23" s="585">
        <f t="shared" si="5"/>
        <v>1374.8440000000001</v>
      </c>
      <c r="E23" s="585"/>
      <c r="F23" s="585"/>
      <c r="G23" s="585"/>
      <c r="H23" s="585"/>
      <c r="I23" s="585"/>
      <c r="J23" s="585">
        <v>1374.8440000000001</v>
      </c>
      <c r="K23" s="585"/>
      <c r="L23" s="585"/>
      <c r="M23" s="593"/>
    </row>
    <row r="24" spans="1:13" s="586" customFormat="1" ht="56.25" x14ac:dyDescent="0.25">
      <c r="A24" s="607">
        <v>9</v>
      </c>
      <c r="B24" s="6" t="s">
        <v>1232</v>
      </c>
      <c r="C24" s="585">
        <f t="shared" si="4"/>
        <v>1300.9849999999999</v>
      </c>
      <c r="D24" s="585">
        <f t="shared" si="5"/>
        <v>1300.9849999999999</v>
      </c>
      <c r="E24" s="585"/>
      <c r="F24" s="585"/>
      <c r="G24" s="585"/>
      <c r="H24" s="585"/>
      <c r="I24" s="585"/>
      <c r="J24" s="585">
        <v>1300.9849999999999</v>
      </c>
      <c r="K24" s="585"/>
      <c r="L24" s="585"/>
      <c r="M24" s="593"/>
    </row>
    <row r="25" spans="1:13" s="586" customFormat="1" ht="56.25" x14ac:dyDescent="0.25">
      <c r="A25" s="607">
        <v>10</v>
      </c>
      <c r="B25" s="6" t="s">
        <v>1233</v>
      </c>
      <c r="C25" s="585">
        <f t="shared" si="4"/>
        <v>1495</v>
      </c>
      <c r="D25" s="585">
        <f t="shared" si="5"/>
        <v>1495</v>
      </c>
      <c r="E25" s="585"/>
      <c r="F25" s="585"/>
      <c r="G25" s="585"/>
      <c r="H25" s="585"/>
      <c r="I25" s="585"/>
      <c r="J25" s="585">
        <v>1495</v>
      </c>
      <c r="K25" s="585"/>
      <c r="L25" s="585"/>
      <c r="M25" s="593"/>
    </row>
    <row r="26" spans="1:13" s="586" customFormat="1" ht="56.25" x14ac:dyDescent="0.25">
      <c r="A26" s="607">
        <v>11</v>
      </c>
      <c r="B26" s="6" t="s">
        <v>1234</v>
      </c>
      <c r="C26" s="585">
        <f t="shared" si="4"/>
        <v>608.66200000000003</v>
      </c>
      <c r="D26" s="585">
        <f t="shared" si="5"/>
        <v>608.66200000000003</v>
      </c>
      <c r="E26" s="585"/>
      <c r="F26" s="585"/>
      <c r="G26" s="585"/>
      <c r="H26" s="585"/>
      <c r="I26" s="585"/>
      <c r="J26" s="585">
        <v>608.66200000000003</v>
      </c>
      <c r="K26" s="585"/>
      <c r="L26" s="585"/>
      <c r="M26" s="593"/>
    </row>
    <row r="27" spans="1:13" s="586" customFormat="1" ht="37.5" x14ac:dyDescent="0.25">
      <c r="A27" s="607">
        <v>12</v>
      </c>
      <c r="B27" s="6" t="s">
        <v>1235</v>
      </c>
      <c r="C27" s="585">
        <f t="shared" si="4"/>
        <v>1568</v>
      </c>
      <c r="D27" s="585">
        <f t="shared" si="5"/>
        <v>1568</v>
      </c>
      <c r="E27" s="585"/>
      <c r="F27" s="585"/>
      <c r="G27" s="585"/>
      <c r="H27" s="585"/>
      <c r="I27" s="585"/>
      <c r="J27" s="585">
        <v>1568</v>
      </c>
      <c r="K27" s="585"/>
      <c r="L27" s="585"/>
      <c r="M27" s="593"/>
    </row>
    <row r="28" spans="1:13" s="586" customFormat="1" ht="75" x14ac:dyDescent="0.25">
      <c r="A28" s="607">
        <v>13</v>
      </c>
      <c r="B28" s="6" t="s">
        <v>1236</v>
      </c>
      <c r="C28" s="585">
        <f t="shared" si="4"/>
        <v>9988.1049999999996</v>
      </c>
      <c r="D28" s="585">
        <f t="shared" si="5"/>
        <v>9988.1049999999996</v>
      </c>
      <c r="E28" s="585"/>
      <c r="F28" s="585"/>
      <c r="G28" s="585"/>
      <c r="H28" s="585"/>
      <c r="I28" s="585"/>
      <c r="J28" s="585">
        <v>9988.1049999999996</v>
      </c>
      <c r="K28" s="585"/>
      <c r="L28" s="585"/>
      <c r="M28" s="593"/>
    </row>
    <row r="29" spans="1:13" s="586" customFormat="1" ht="75" x14ac:dyDescent="0.25">
      <c r="A29" s="607">
        <v>14</v>
      </c>
      <c r="B29" s="6" t="s">
        <v>1237</v>
      </c>
      <c r="C29" s="585">
        <f t="shared" si="4"/>
        <v>231.18799999999999</v>
      </c>
      <c r="D29" s="585">
        <f t="shared" si="5"/>
        <v>231.18799999999999</v>
      </c>
      <c r="E29" s="585"/>
      <c r="F29" s="585"/>
      <c r="G29" s="585"/>
      <c r="H29" s="585"/>
      <c r="I29" s="585"/>
      <c r="J29" s="585">
        <v>231.18799999999999</v>
      </c>
      <c r="K29" s="585"/>
      <c r="L29" s="585"/>
      <c r="M29" s="593"/>
    </row>
    <row r="30" spans="1:13" s="586" customFormat="1" ht="56.25" x14ac:dyDescent="0.25">
      <c r="A30" s="607">
        <v>15</v>
      </c>
      <c r="B30" s="6" t="s">
        <v>1132</v>
      </c>
      <c r="C30" s="585">
        <f t="shared" si="4"/>
        <v>322.05099999999999</v>
      </c>
      <c r="D30" s="585">
        <f t="shared" si="5"/>
        <v>322.05099999999999</v>
      </c>
      <c r="E30" s="585"/>
      <c r="F30" s="585"/>
      <c r="G30" s="585"/>
      <c r="H30" s="585"/>
      <c r="I30" s="585"/>
      <c r="J30" s="585">
        <v>322.05099999999999</v>
      </c>
      <c r="K30" s="585"/>
      <c r="L30" s="585"/>
      <c r="M30" s="593"/>
    </row>
    <row r="31" spans="1:13" s="586" customFormat="1" ht="56.25" x14ac:dyDescent="0.25">
      <c r="A31" s="607">
        <v>16</v>
      </c>
      <c r="B31" s="6" t="s">
        <v>1133</v>
      </c>
      <c r="C31" s="585">
        <f t="shared" si="4"/>
        <v>14297.404</v>
      </c>
      <c r="D31" s="585">
        <f t="shared" si="5"/>
        <v>14297.404</v>
      </c>
      <c r="E31" s="585"/>
      <c r="F31" s="585"/>
      <c r="G31" s="585"/>
      <c r="H31" s="585"/>
      <c r="I31" s="585"/>
      <c r="J31" s="585">
        <v>14297.404</v>
      </c>
      <c r="K31" s="585"/>
      <c r="L31" s="585"/>
      <c r="M31" s="593"/>
    </row>
    <row r="32" spans="1:13" s="586" customFormat="1" ht="131.25" x14ac:dyDescent="0.25">
      <c r="A32" s="607">
        <v>17</v>
      </c>
      <c r="B32" s="6" t="s">
        <v>1331</v>
      </c>
      <c r="C32" s="585">
        <f>D32</f>
        <v>40000</v>
      </c>
      <c r="D32" s="585">
        <f>SUM(E32:L32)</f>
        <v>40000</v>
      </c>
      <c r="E32" s="585"/>
      <c r="F32" s="585"/>
      <c r="G32" s="585"/>
      <c r="H32" s="585"/>
      <c r="I32" s="585"/>
      <c r="J32" s="585">
        <v>40000</v>
      </c>
      <c r="K32" s="585"/>
      <c r="L32" s="585"/>
      <c r="M32" s="593"/>
    </row>
    <row r="33" spans="1:13" s="580" customFormat="1" ht="45" x14ac:dyDescent="0.25">
      <c r="A33" s="606"/>
      <c r="B33" s="581" t="s">
        <v>569</v>
      </c>
      <c r="C33" s="582">
        <f>SUM(C34:C36)</f>
        <v>2782.1660000000002</v>
      </c>
      <c r="D33" s="582">
        <f t="shared" ref="D33:L33" si="6">SUM(D34:D36)</f>
        <v>2752.7070000000003</v>
      </c>
      <c r="E33" s="582">
        <f t="shared" si="6"/>
        <v>0</v>
      </c>
      <c r="F33" s="582">
        <f t="shared" si="6"/>
        <v>0</v>
      </c>
      <c r="G33" s="582">
        <f t="shared" si="6"/>
        <v>1468.826</v>
      </c>
      <c r="H33" s="582">
        <f t="shared" si="6"/>
        <v>1283.8810000000001</v>
      </c>
      <c r="I33" s="582">
        <f t="shared" si="6"/>
        <v>0</v>
      </c>
      <c r="J33" s="582">
        <f t="shared" si="6"/>
        <v>18000</v>
      </c>
      <c r="K33" s="582">
        <f t="shared" si="6"/>
        <v>0</v>
      </c>
      <c r="L33" s="582">
        <f t="shared" si="6"/>
        <v>0</v>
      </c>
      <c r="M33" s="595"/>
    </row>
    <row r="34" spans="1:13" s="586" customFormat="1" ht="93.75" x14ac:dyDescent="0.25">
      <c r="A34" s="607">
        <v>18</v>
      </c>
      <c r="B34" s="6" t="s">
        <v>1192</v>
      </c>
      <c r="C34" s="585">
        <f>D34</f>
        <v>1283.8810000000001</v>
      </c>
      <c r="D34" s="585">
        <f>SUM(E34:L34)</f>
        <v>1283.8810000000001</v>
      </c>
      <c r="E34" s="585"/>
      <c r="F34" s="585"/>
      <c r="G34" s="585"/>
      <c r="H34" s="585">
        <v>1283.8810000000001</v>
      </c>
      <c r="I34" s="585"/>
      <c r="J34" s="585"/>
      <c r="K34" s="585"/>
      <c r="L34" s="585"/>
      <c r="M34" s="593"/>
    </row>
    <row r="35" spans="1:13" s="586" customFormat="1" ht="112.5" x14ac:dyDescent="0.25">
      <c r="A35" s="607">
        <v>19</v>
      </c>
      <c r="B35" s="6" t="s">
        <v>1072</v>
      </c>
      <c r="C35" s="585">
        <v>1498.2850000000001</v>
      </c>
      <c r="D35" s="585">
        <f>SUM(E35:L35)</f>
        <v>1468.826</v>
      </c>
      <c r="E35" s="585"/>
      <c r="F35" s="585"/>
      <c r="G35" s="585">
        <v>1468.826</v>
      </c>
      <c r="H35" s="585"/>
      <c r="I35" s="585"/>
      <c r="J35" s="585"/>
      <c r="K35" s="585"/>
      <c r="L35" s="585"/>
      <c r="M35" s="593"/>
    </row>
    <row r="36" spans="1:13" s="586" customFormat="1" ht="75" x14ac:dyDescent="0.25">
      <c r="A36" s="607">
        <v>20</v>
      </c>
      <c r="B36" s="6" t="s">
        <v>1332</v>
      </c>
      <c r="C36" s="585"/>
      <c r="D36" s="585"/>
      <c r="E36" s="585"/>
      <c r="F36" s="585"/>
      <c r="G36" s="585"/>
      <c r="H36" s="585"/>
      <c r="I36" s="585"/>
      <c r="J36" s="585">
        <v>18000</v>
      </c>
      <c r="K36" s="585"/>
      <c r="L36" s="585"/>
      <c r="M36" s="593"/>
    </row>
    <row r="37" spans="1:13" s="580" customFormat="1" ht="22.5" x14ac:dyDescent="0.25">
      <c r="A37" s="606"/>
      <c r="B37" s="581" t="s">
        <v>1064</v>
      </c>
      <c r="C37" s="582">
        <f>C38+C39</f>
        <v>339060.35400000005</v>
      </c>
      <c r="D37" s="582">
        <f t="shared" ref="D37:L37" si="7">D38+D39</f>
        <v>339060.35400000005</v>
      </c>
      <c r="E37" s="582">
        <f t="shared" si="7"/>
        <v>0</v>
      </c>
      <c r="F37" s="582">
        <f t="shared" si="7"/>
        <v>0</v>
      </c>
      <c r="G37" s="582">
        <f t="shared" si="7"/>
        <v>0</v>
      </c>
      <c r="H37" s="582">
        <f t="shared" si="7"/>
        <v>1489.998</v>
      </c>
      <c r="I37" s="582">
        <f t="shared" si="7"/>
        <v>0</v>
      </c>
      <c r="J37" s="582">
        <f t="shared" si="7"/>
        <v>337570.35600000003</v>
      </c>
      <c r="K37" s="582">
        <f t="shared" si="7"/>
        <v>0</v>
      </c>
      <c r="L37" s="582">
        <f t="shared" si="7"/>
        <v>0</v>
      </c>
      <c r="M37" s="595"/>
    </row>
    <row r="38" spans="1:13" s="586" customFormat="1" ht="56.25" x14ac:dyDescent="0.25">
      <c r="A38" s="607">
        <v>21</v>
      </c>
      <c r="B38" s="6" t="s">
        <v>721</v>
      </c>
      <c r="C38" s="585">
        <f>D38</f>
        <v>337570.35600000003</v>
      </c>
      <c r="D38" s="585">
        <f>SUM(E38:L38)</f>
        <v>337570.35600000003</v>
      </c>
      <c r="E38" s="585"/>
      <c r="F38" s="585"/>
      <c r="G38" s="585"/>
      <c r="H38" s="585"/>
      <c r="I38" s="585"/>
      <c r="J38" s="585">
        <v>337570.35600000003</v>
      </c>
      <c r="K38" s="585"/>
      <c r="L38" s="585"/>
      <c r="M38" s="593"/>
    </row>
    <row r="39" spans="1:13" s="586" customFormat="1" ht="37.5" x14ac:dyDescent="0.25">
      <c r="A39" s="607">
        <v>22</v>
      </c>
      <c r="B39" s="6" t="s">
        <v>1191</v>
      </c>
      <c r="C39" s="585">
        <f>D39</f>
        <v>1489.998</v>
      </c>
      <c r="D39" s="585">
        <f>SUM(E39:L39)</f>
        <v>1489.998</v>
      </c>
      <c r="E39" s="585"/>
      <c r="F39" s="585"/>
      <c r="G39" s="585"/>
      <c r="H39" s="585">
        <v>1489.998</v>
      </c>
      <c r="I39" s="585"/>
      <c r="J39" s="585"/>
      <c r="K39" s="585"/>
      <c r="L39" s="585"/>
      <c r="M39" s="593"/>
    </row>
    <row r="40" spans="1:13" s="580" customFormat="1" ht="45" x14ac:dyDescent="0.25">
      <c r="A40" s="606"/>
      <c r="B40" s="581" t="s">
        <v>1135</v>
      </c>
      <c r="C40" s="582">
        <f t="shared" ref="C40:L40" si="8">C41+C42</f>
        <v>153000</v>
      </c>
      <c r="D40" s="582">
        <f t="shared" si="8"/>
        <v>153000</v>
      </c>
      <c r="E40" s="582">
        <f t="shared" si="8"/>
        <v>0</v>
      </c>
      <c r="F40" s="582">
        <f t="shared" si="8"/>
        <v>0</v>
      </c>
      <c r="G40" s="582">
        <f t="shared" si="8"/>
        <v>0</v>
      </c>
      <c r="H40" s="582">
        <f t="shared" si="8"/>
        <v>0</v>
      </c>
      <c r="I40" s="582">
        <f t="shared" si="8"/>
        <v>0</v>
      </c>
      <c r="J40" s="582">
        <f t="shared" si="8"/>
        <v>153000</v>
      </c>
      <c r="K40" s="582">
        <f t="shared" si="8"/>
        <v>0</v>
      </c>
      <c r="L40" s="582">
        <f t="shared" si="8"/>
        <v>0</v>
      </c>
      <c r="M40" s="595"/>
    </row>
    <row r="41" spans="1:13" s="586" customFormat="1" ht="56.25" x14ac:dyDescent="0.25">
      <c r="A41" s="607">
        <v>23</v>
      </c>
      <c r="B41" s="6" t="s">
        <v>1243</v>
      </c>
      <c r="C41" s="585">
        <f>D41</f>
        <v>3000</v>
      </c>
      <c r="D41" s="585">
        <f>SUM(E41:L41)</f>
        <v>3000</v>
      </c>
      <c r="E41" s="585"/>
      <c r="F41" s="585"/>
      <c r="G41" s="585"/>
      <c r="H41" s="585"/>
      <c r="I41" s="585"/>
      <c r="J41" s="585">
        <v>3000</v>
      </c>
      <c r="K41" s="585"/>
      <c r="L41" s="585"/>
      <c r="M41" s="593"/>
    </row>
    <row r="42" spans="1:13" s="586" customFormat="1" ht="37.5" x14ac:dyDescent="0.25">
      <c r="A42" s="607">
        <v>24</v>
      </c>
      <c r="B42" s="6" t="s">
        <v>1244</v>
      </c>
      <c r="C42" s="585">
        <f>D42</f>
        <v>150000</v>
      </c>
      <c r="D42" s="585">
        <f>SUM(E42:L42)</f>
        <v>150000</v>
      </c>
      <c r="E42" s="585"/>
      <c r="F42" s="585"/>
      <c r="G42" s="585"/>
      <c r="H42" s="585"/>
      <c r="I42" s="585"/>
      <c r="J42" s="585">
        <v>150000</v>
      </c>
      <c r="K42" s="585"/>
      <c r="L42" s="585"/>
      <c r="M42" s="593"/>
    </row>
    <row r="43" spans="1:13" s="580" customFormat="1" ht="22.5" x14ac:dyDescent="0.25">
      <c r="A43" s="606"/>
      <c r="B43" s="581" t="s">
        <v>1134</v>
      </c>
      <c r="C43" s="582">
        <f t="shared" ref="C43:L43" si="9">SUM(C44:C46)</f>
        <v>54960.123999999996</v>
      </c>
      <c r="D43" s="582">
        <f t="shared" si="9"/>
        <v>54960.123999999996</v>
      </c>
      <c r="E43" s="582">
        <f t="shared" si="9"/>
        <v>0</v>
      </c>
      <c r="F43" s="582">
        <f t="shared" si="9"/>
        <v>0</v>
      </c>
      <c r="G43" s="582">
        <f t="shared" si="9"/>
        <v>0</v>
      </c>
      <c r="H43" s="582">
        <f t="shared" si="9"/>
        <v>0</v>
      </c>
      <c r="I43" s="582">
        <f t="shared" si="9"/>
        <v>0</v>
      </c>
      <c r="J43" s="582">
        <f t="shared" si="9"/>
        <v>54960.123999999996</v>
      </c>
      <c r="K43" s="582">
        <f t="shared" si="9"/>
        <v>0</v>
      </c>
      <c r="L43" s="582">
        <f t="shared" si="9"/>
        <v>0</v>
      </c>
      <c r="M43" s="595"/>
    </row>
    <row r="44" spans="1:13" s="586" customFormat="1" ht="75" x14ac:dyDescent="0.25">
      <c r="A44" s="607">
        <v>25</v>
      </c>
      <c r="B44" s="6" t="s">
        <v>1238</v>
      </c>
      <c r="C44" s="585">
        <f>D44</f>
        <v>2050</v>
      </c>
      <c r="D44" s="585">
        <f>SUM(E44:L44)</f>
        <v>2050</v>
      </c>
      <c r="E44" s="585"/>
      <c r="F44" s="585"/>
      <c r="G44" s="585"/>
      <c r="H44" s="585"/>
      <c r="I44" s="585"/>
      <c r="J44" s="585">
        <v>2050</v>
      </c>
      <c r="K44" s="585"/>
      <c r="L44" s="585"/>
      <c r="M44" s="593"/>
    </row>
    <row r="45" spans="1:13" s="586" customFormat="1" ht="56.25" x14ac:dyDescent="0.25">
      <c r="A45" s="607">
        <v>26</v>
      </c>
      <c r="B45" s="6" t="s">
        <v>1239</v>
      </c>
      <c r="C45" s="585">
        <f>D45</f>
        <v>807.55399999999997</v>
      </c>
      <c r="D45" s="585">
        <f>SUM(E45:L45)</f>
        <v>807.55399999999997</v>
      </c>
      <c r="E45" s="585"/>
      <c r="F45" s="585"/>
      <c r="G45" s="585"/>
      <c r="H45" s="585"/>
      <c r="I45" s="585"/>
      <c r="J45" s="585">
        <v>807.55399999999997</v>
      </c>
      <c r="K45" s="585"/>
      <c r="L45" s="585"/>
      <c r="M45" s="593"/>
    </row>
    <row r="46" spans="1:13" s="586" customFormat="1" ht="37.5" x14ac:dyDescent="0.25">
      <c r="A46" s="607">
        <v>27</v>
      </c>
      <c r="B46" s="6" t="s">
        <v>1240</v>
      </c>
      <c r="C46" s="585">
        <f>D46</f>
        <v>52102.57</v>
      </c>
      <c r="D46" s="585">
        <f>SUM(E46:L46)</f>
        <v>52102.57</v>
      </c>
      <c r="E46" s="585"/>
      <c r="F46" s="585"/>
      <c r="G46" s="585"/>
      <c r="H46" s="585"/>
      <c r="I46" s="585"/>
      <c r="J46" s="585">
        <v>52102.57</v>
      </c>
      <c r="K46" s="585"/>
      <c r="L46" s="585"/>
      <c r="M46" s="593"/>
    </row>
    <row r="47" spans="1:13" s="580" customFormat="1" ht="22.5" x14ac:dyDescent="0.25">
      <c r="A47" s="606"/>
      <c r="B47" s="581" t="s">
        <v>1067</v>
      </c>
      <c r="C47" s="582">
        <f>C48</f>
        <v>5367</v>
      </c>
      <c r="D47" s="582">
        <f t="shared" ref="D47:L47" si="10">D48</f>
        <v>4837</v>
      </c>
      <c r="E47" s="582">
        <f t="shared" si="10"/>
        <v>4353.3</v>
      </c>
      <c r="F47" s="582">
        <f t="shared" si="10"/>
        <v>0</v>
      </c>
      <c r="G47" s="582">
        <f t="shared" si="10"/>
        <v>0</v>
      </c>
      <c r="H47" s="582">
        <f t="shared" si="10"/>
        <v>0</v>
      </c>
      <c r="I47" s="582">
        <f t="shared" si="10"/>
        <v>483.7</v>
      </c>
      <c r="J47" s="582">
        <f t="shared" si="10"/>
        <v>0</v>
      </c>
      <c r="K47" s="582">
        <f t="shared" si="10"/>
        <v>0</v>
      </c>
      <c r="L47" s="582">
        <f t="shared" si="10"/>
        <v>0</v>
      </c>
      <c r="M47" s="595"/>
    </row>
    <row r="48" spans="1:13" s="586" customFormat="1" ht="56.25" x14ac:dyDescent="0.25">
      <c r="A48" s="607">
        <v>28</v>
      </c>
      <c r="B48" s="6" t="s">
        <v>1010</v>
      </c>
      <c r="C48" s="585">
        <v>5367</v>
      </c>
      <c r="D48" s="585">
        <f>E48+I48+K48</f>
        <v>4837</v>
      </c>
      <c r="E48" s="585">
        <v>4353.3</v>
      </c>
      <c r="F48" s="585"/>
      <c r="G48" s="585"/>
      <c r="H48" s="585"/>
      <c r="I48" s="585">
        <v>483.7</v>
      </c>
      <c r="J48" s="585"/>
      <c r="K48" s="585">
        <v>0</v>
      </c>
      <c r="L48" s="585"/>
      <c r="M48" s="593"/>
    </row>
    <row r="49" spans="1:13" s="580" customFormat="1" ht="22.5" x14ac:dyDescent="0.25">
      <c r="A49" s="606"/>
      <c r="B49" s="581" t="s">
        <v>1090</v>
      </c>
      <c r="C49" s="582">
        <f>SUM(C50:C53)</f>
        <v>129108.45999999999</v>
      </c>
      <c r="D49" s="582">
        <f t="shared" ref="D49:L49" si="11">SUM(D50:D53)</f>
        <v>88434.459999999992</v>
      </c>
      <c r="E49" s="582">
        <f t="shared" si="11"/>
        <v>36624.6</v>
      </c>
      <c r="F49" s="582">
        <f t="shared" si="11"/>
        <v>0</v>
      </c>
      <c r="G49" s="582">
        <f t="shared" si="11"/>
        <v>0</v>
      </c>
      <c r="H49" s="582">
        <f t="shared" si="11"/>
        <v>0</v>
      </c>
      <c r="I49" s="582">
        <f t="shared" si="11"/>
        <v>4069.4</v>
      </c>
      <c r="J49" s="582">
        <f t="shared" si="11"/>
        <v>48293.771999999997</v>
      </c>
      <c r="K49" s="582">
        <f t="shared" si="11"/>
        <v>0</v>
      </c>
      <c r="L49" s="582">
        <f t="shared" si="11"/>
        <v>0</v>
      </c>
      <c r="M49" s="595"/>
    </row>
    <row r="50" spans="1:13" s="586" customFormat="1" ht="150" x14ac:dyDescent="0.25">
      <c r="A50" s="607">
        <v>29</v>
      </c>
      <c r="B50" s="6" t="s">
        <v>1011</v>
      </c>
      <c r="C50" s="585">
        <v>81368</v>
      </c>
      <c r="D50" s="585">
        <f>E50+I50+K50</f>
        <v>40694</v>
      </c>
      <c r="E50" s="585">
        <v>36624.6</v>
      </c>
      <c r="F50" s="585"/>
      <c r="G50" s="585"/>
      <c r="H50" s="585"/>
      <c r="I50" s="585">
        <v>4069.4</v>
      </c>
      <c r="J50" s="585"/>
      <c r="K50" s="585">
        <v>0</v>
      </c>
      <c r="L50" s="585"/>
      <c r="M50" s="593"/>
    </row>
    <row r="51" spans="1:13" s="586" customFormat="1" ht="168.75" x14ac:dyDescent="0.25">
      <c r="A51" s="607">
        <v>30</v>
      </c>
      <c r="B51" s="6" t="s">
        <v>1338</v>
      </c>
      <c r="C51" s="585"/>
      <c r="D51" s="585"/>
      <c r="E51" s="585"/>
      <c r="F51" s="585"/>
      <c r="G51" s="585"/>
      <c r="H51" s="585"/>
      <c r="I51" s="585"/>
      <c r="J51" s="585">
        <v>553.31200000000001</v>
      </c>
      <c r="K51" s="585"/>
      <c r="L51" s="585"/>
      <c r="M51" s="593"/>
    </row>
    <row r="52" spans="1:13" s="586" customFormat="1" ht="75" x14ac:dyDescent="0.25">
      <c r="A52" s="607">
        <v>31</v>
      </c>
      <c r="B52" s="6" t="s">
        <v>1241</v>
      </c>
      <c r="C52" s="585">
        <f>D52</f>
        <v>38362.46</v>
      </c>
      <c r="D52" s="585">
        <f>SUM(E52:L52)</f>
        <v>38362.46</v>
      </c>
      <c r="E52" s="585"/>
      <c r="F52" s="585"/>
      <c r="G52" s="585"/>
      <c r="H52" s="585"/>
      <c r="I52" s="585"/>
      <c r="J52" s="585">
        <v>38362.46</v>
      </c>
      <c r="K52" s="585"/>
      <c r="L52" s="585"/>
      <c r="M52" s="593"/>
    </row>
    <row r="53" spans="1:13" s="586" customFormat="1" ht="37.5" x14ac:dyDescent="0.25">
      <c r="A53" s="607">
        <v>32</v>
      </c>
      <c r="B53" s="6" t="s">
        <v>1242</v>
      </c>
      <c r="C53" s="585">
        <f>D53</f>
        <v>9378</v>
      </c>
      <c r="D53" s="585">
        <f>SUM(E53:L53)</f>
        <v>9378</v>
      </c>
      <c r="E53" s="585"/>
      <c r="F53" s="585"/>
      <c r="G53" s="585"/>
      <c r="H53" s="585"/>
      <c r="I53" s="585"/>
      <c r="J53" s="585">
        <f>8370+1008</f>
        <v>9378</v>
      </c>
      <c r="K53" s="585"/>
      <c r="L53" s="585"/>
      <c r="M53" s="593"/>
    </row>
    <row r="54" spans="1:13" s="580" customFormat="1" ht="45" x14ac:dyDescent="0.25">
      <c r="A54" s="606"/>
      <c r="B54" s="581" t="s">
        <v>1060</v>
      </c>
      <c r="C54" s="582">
        <f>SUM(C55:C66)</f>
        <v>263645.69999999995</v>
      </c>
      <c r="D54" s="582">
        <f t="shared" ref="D54:L54" si="12">SUM(D55:D66)</f>
        <v>263645.69999999995</v>
      </c>
      <c r="E54" s="582">
        <f t="shared" si="12"/>
        <v>0</v>
      </c>
      <c r="F54" s="582">
        <f t="shared" si="12"/>
        <v>0</v>
      </c>
      <c r="G54" s="582">
        <f t="shared" si="12"/>
        <v>0</v>
      </c>
      <c r="H54" s="582">
        <f t="shared" si="12"/>
        <v>0</v>
      </c>
      <c r="I54" s="582">
        <f t="shared" si="12"/>
        <v>0</v>
      </c>
      <c r="J54" s="582">
        <f t="shared" si="12"/>
        <v>263645.69999999995</v>
      </c>
      <c r="K54" s="582">
        <f t="shared" si="12"/>
        <v>0</v>
      </c>
      <c r="L54" s="582">
        <f t="shared" si="12"/>
        <v>0</v>
      </c>
      <c r="M54" s="595"/>
    </row>
    <row r="55" spans="1:13" s="586" customFormat="1" ht="26.25" x14ac:dyDescent="0.25">
      <c r="A55" s="607">
        <v>33</v>
      </c>
      <c r="B55" s="6" t="s">
        <v>731</v>
      </c>
      <c r="C55" s="585">
        <f t="shared" ref="C55:C65" si="13">D55</f>
        <v>24813.615000000002</v>
      </c>
      <c r="D55" s="585">
        <f t="shared" ref="D55:D65" si="14">SUM(E55:L55)</f>
        <v>24813.615000000002</v>
      </c>
      <c r="E55" s="585"/>
      <c r="F55" s="585"/>
      <c r="G55" s="585"/>
      <c r="H55" s="585"/>
      <c r="I55" s="585"/>
      <c r="J55" s="585">
        <v>24813.615000000002</v>
      </c>
      <c r="K55" s="585"/>
      <c r="L55" s="585"/>
      <c r="M55" s="593"/>
    </row>
    <row r="56" spans="1:13" s="586" customFormat="1" ht="37.5" x14ac:dyDescent="0.25">
      <c r="A56" s="607">
        <v>34</v>
      </c>
      <c r="B56" s="6" t="s">
        <v>732</v>
      </c>
      <c r="C56" s="585">
        <f t="shared" si="13"/>
        <v>39567.182000000001</v>
      </c>
      <c r="D56" s="585">
        <f t="shared" si="14"/>
        <v>39567.182000000001</v>
      </c>
      <c r="E56" s="585"/>
      <c r="F56" s="585"/>
      <c r="G56" s="585"/>
      <c r="H56" s="585"/>
      <c r="I56" s="585"/>
      <c r="J56" s="585">
        <v>39567.182000000001</v>
      </c>
      <c r="K56" s="585"/>
      <c r="L56" s="585"/>
      <c r="M56" s="593"/>
    </row>
    <row r="57" spans="1:13" s="586" customFormat="1" ht="56.25" x14ac:dyDescent="0.25">
      <c r="A57" s="607">
        <v>35</v>
      </c>
      <c r="B57" s="6" t="s">
        <v>733</v>
      </c>
      <c r="C57" s="585">
        <f t="shared" si="13"/>
        <v>35884.932999999997</v>
      </c>
      <c r="D57" s="585">
        <f t="shared" si="14"/>
        <v>35884.932999999997</v>
      </c>
      <c r="E57" s="585"/>
      <c r="F57" s="585"/>
      <c r="G57" s="585"/>
      <c r="H57" s="585"/>
      <c r="I57" s="585"/>
      <c r="J57" s="585">
        <v>35884.932999999997</v>
      </c>
      <c r="K57" s="585"/>
      <c r="L57" s="585"/>
      <c r="M57" s="593"/>
    </row>
    <row r="58" spans="1:13" s="586" customFormat="1" ht="26.25" x14ac:dyDescent="0.25">
      <c r="A58" s="607">
        <v>36</v>
      </c>
      <c r="B58" s="6" t="s">
        <v>734</v>
      </c>
      <c r="C58" s="585">
        <f t="shared" si="13"/>
        <v>6102.1030000000001</v>
      </c>
      <c r="D58" s="585">
        <f t="shared" si="14"/>
        <v>6102.1030000000001</v>
      </c>
      <c r="E58" s="585"/>
      <c r="F58" s="585"/>
      <c r="G58" s="585"/>
      <c r="H58" s="585"/>
      <c r="I58" s="585"/>
      <c r="J58" s="585">
        <v>6102.1030000000001</v>
      </c>
      <c r="K58" s="585"/>
      <c r="L58" s="585"/>
      <c r="M58" s="593"/>
    </row>
    <row r="59" spans="1:13" s="586" customFormat="1" ht="26.25" x14ac:dyDescent="0.25">
      <c r="A59" s="607">
        <v>37</v>
      </c>
      <c r="B59" s="6" t="s">
        <v>1224</v>
      </c>
      <c r="C59" s="585">
        <f t="shared" si="13"/>
        <v>9513</v>
      </c>
      <c r="D59" s="585">
        <f t="shared" si="14"/>
        <v>9513</v>
      </c>
      <c r="E59" s="585"/>
      <c r="F59" s="585"/>
      <c r="G59" s="585"/>
      <c r="H59" s="585"/>
      <c r="I59" s="585"/>
      <c r="J59" s="585">
        <v>9513</v>
      </c>
      <c r="K59" s="585"/>
      <c r="L59" s="585"/>
      <c r="M59" s="593"/>
    </row>
    <row r="60" spans="1:13" s="586" customFormat="1" ht="37.5" x14ac:dyDescent="0.25">
      <c r="A60" s="607">
        <v>38</v>
      </c>
      <c r="B60" s="6" t="s">
        <v>736</v>
      </c>
      <c r="C60" s="585">
        <f t="shared" si="13"/>
        <v>13585.14</v>
      </c>
      <c r="D60" s="585">
        <f t="shared" si="14"/>
        <v>13585.14</v>
      </c>
      <c r="E60" s="585"/>
      <c r="F60" s="585"/>
      <c r="G60" s="585"/>
      <c r="H60" s="585"/>
      <c r="I60" s="585"/>
      <c r="J60" s="585">
        <v>13585.14</v>
      </c>
      <c r="K60" s="585"/>
      <c r="L60" s="585"/>
      <c r="M60" s="593"/>
    </row>
    <row r="61" spans="1:13" s="586" customFormat="1" ht="37.5" x14ac:dyDescent="0.25">
      <c r="A61" s="607">
        <v>39</v>
      </c>
      <c r="B61" s="6" t="s">
        <v>1225</v>
      </c>
      <c r="C61" s="585">
        <f t="shared" si="13"/>
        <v>10000</v>
      </c>
      <c r="D61" s="585">
        <f t="shared" si="14"/>
        <v>10000</v>
      </c>
      <c r="E61" s="585"/>
      <c r="F61" s="585"/>
      <c r="G61" s="585"/>
      <c r="H61" s="585"/>
      <c r="I61" s="585"/>
      <c r="J61" s="585">
        <v>10000</v>
      </c>
      <c r="K61" s="585"/>
      <c r="L61" s="585"/>
      <c r="M61" s="593"/>
    </row>
    <row r="62" spans="1:13" s="586" customFormat="1" ht="26.25" x14ac:dyDescent="0.25">
      <c r="A62" s="607">
        <v>40</v>
      </c>
      <c r="B62" s="6" t="s">
        <v>1226</v>
      </c>
      <c r="C62" s="585">
        <f t="shared" si="13"/>
        <v>54804.92</v>
      </c>
      <c r="D62" s="585">
        <f t="shared" si="14"/>
        <v>54804.92</v>
      </c>
      <c r="E62" s="585"/>
      <c r="F62" s="585"/>
      <c r="G62" s="585"/>
      <c r="H62" s="585"/>
      <c r="I62" s="585"/>
      <c r="J62" s="585">
        <v>54804.92</v>
      </c>
      <c r="K62" s="585"/>
      <c r="L62" s="585"/>
      <c r="M62" s="593"/>
    </row>
    <row r="63" spans="1:13" s="586" customFormat="1" ht="26.25" x14ac:dyDescent="0.25">
      <c r="A63" s="607">
        <v>41</v>
      </c>
      <c r="B63" s="6" t="s">
        <v>739</v>
      </c>
      <c r="C63" s="585">
        <f t="shared" si="13"/>
        <v>8828.2860000000001</v>
      </c>
      <c r="D63" s="585">
        <f t="shared" si="14"/>
        <v>8828.2860000000001</v>
      </c>
      <c r="E63" s="585"/>
      <c r="F63" s="585"/>
      <c r="G63" s="585"/>
      <c r="H63" s="585"/>
      <c r="I63" s="585"/>
      <c r="J63" s="585">
        <v>8828.2860000000001</v>
      </c>
      <c r="K63" s="585"/>
      <c r="L63" s="585"/>
      <c r="M63" s="593"/>
    </row>
    <row r="64" spans="1:13" s="586" customFormat="1" ht="26.25" x14ac:dyDescent="0.25">
      <c r="A64" s="607">
        <v>42</v>
      </c>
      <c r="B64" s="6" t="s">
        <v>740</v>
      </c>
      <c r="C64" s="585">
        <f t="shared" si="13"/>
        <v>55546.521000000001</v>
      </c>
      <c r="D64" s="585">
        <f t="shared" si="14"/>
        <v>55546.521000000001</v>
      </c>
      <c r="E64" s="585"/>
      <c r="F64" s="585"/>
      <c r="G64" s="585"/>
      <c r="H64" s="585"/>
      <c r="I64" s="585"/>
      <c r="J64" s="585">
        <v>55546.521000000001</v>
      </c>
      <c r="K64" s="585"/>
      <c r="L64" s="585"/>
      <c r="M64" s="593"/>
    </row>
    <row r="65" spans="1:13" s="586" customFormat="1" ht="37.5" x14ac:dyDescent="0.25">
      <c r="A65" s="607">
        <v>43</v>
      </c>
      <c r="B65" s="6" t="s">
        <v>1227</v>
      </c>
      <c r="C65" s="585">
        <f t="shared" si="13"/>
        <v>2000</v>
      </c>
      <c r="D65" s="585">
        <f t="shared" si="14"/>
        <v>2000</v>
      </c>
      <c r="E65" s="585"/>
      <c r="F65" s="585"/>
      <c r="G65" s="585"/>
      <c r="H65" s="585"/>
      <c r="I65" s="585"/>
      <c r="J65" s="585">
        <v>2000</v>
      </c>
      <c r="K65" s="585"/>
      <c r="L65" s="585"/>
      <c r="M65" s="593"/>
    </row>
    <row r="66" spans="1:13" s="586" customFormat="1" ht="37.5" x14ac:dyDescent="0.25">
      <c r="A66" s="607">
        <v>44</v>
      </c>
      <c r="B66" s="6" t="s">
        <v>1333</v>
      </c>
      <c r="C66" s="585">
        <f>D66</f>
        <v>3000</v>
      </c>
      <c r="D66" s="585">
        <f>SUM(E66:L66)</f>
        <v>3000</v>
      </c>
      <c r="E66" s="585"/>
      <c r="F66" s="585"/>
      <c r="G66" s="585"/>
      <c r="H66" s="585"/>
      <c r="I66" s="585"/>
      <c r="J66" s="585">
        <v>3000</v>
      </c>
      <c r="K66" s="585"/>
      <c r="L66" s="585"/>
      <c r="M66" s="593"/>
    </row>
    <row r="67" spans="1:13" s="162" customFormat="1" ht="22.5" x14ac:dyDescent="0.25">
      <c r="A67" s="371"/>
      <c r="B67" s="579" t="s">
        <v>1115</v>
      </c>
      <c r="C67" s="168">
        <f>SUM(C68:C71)</f>
        <v>30710.294029999997</v>
      </c>
      <c r="D67" s="168">
        <f t="shared" ref="D67:L67" si="15">SUM(D68:D71)</f>
        <v>26261.75015</v>
      </c>
      <c r="E67" s="168">
        <f t="shared" si="15"/>
        <v>6506.7150000000001</v>
      </c>
      <c r="F67" s="168">
        <f t="shared" si="15"/>
        <v>0</v>
      </c>
      <c r="G67" s="168">
        <f t="shared" si="15"/>
        <v>19032.066500000001</v>
      </c>
      <c r="H67" s="168">
        <f t="shared" si="15"/>
        <v>722.96865000000003</v>
      </c>
      <c r="I67" s="168">
        <f t="shared" si="15"/>
        <v>0</v>
      </c>
      <c r="J67" s="168">
        <f t="shared" si="15"/>
        <v>0</v>
      </c>
      <c r="K67" s="168">
        <f t="shared" si="15"/>
        <v>0</v>
      </c>
      <c r="L67" s="168">
        <f t="shared" si="15"/>
        <v>0</v>
      </c>
    </row>
    <row r="68" spans="1:13" ht="93.75" x14ac:dyDescent="0.25">
      <c r="A68" s="374">
        <v>1</v>
      </c>
      <c r="B68" s="6" t="s">
        <v>1036</v>
      </c>
      <c r="C68" s="585">
        <v>1534.777</v>
      </c>
      <c r="D68" s="585">
        <f>SUM(E68:L68)</f>
        <v>1534.7766799999999</v>
      </c>
      <c r="E68" s="585">
        <v>1381.299</v>
      </c>
      <c r="F68" s="585"/>
      <c r="G68" s="585"/>
      <c r="H68" s="585">
        <v>153.47767999999999</v>
      </c>
      <c r="I68" s="585"/>
      <c r="J68" s="585"/>
      <c r="K68" s="585">
        <v>0</v>
      </c>
      <c r="L68" s="585"/>
    </row>
    <row r="69" spans="1:13" ht="93.75" x14ac:dyDescent="0.25">
      <c r="A69" s="374">
        <v>2</v>
      </c>
      <c r="B69" s="6" t="s">
        <v>1038</v>
      </c>
      <c r="C69" s="585">
        <v>1539.31</v>
      </c>
      <c r="D69" s="585">
        <f>SUM(E69:L69)</f>
        <v>1539.3099699999998</v>
      </c>
      <c r="E69" s="585">
        <v>1385.3789999999999</v>
      </c>
      <c r="F69" s="585"/>
      <c r="G69" s="585"/>
      <c r="H69" s="585">
        <v>153.93097</v>
      </c>
      <c r="I69" s="585"/>
      <c r="J69" s="585"/>
      <c r="K69" s="585">
        <v>0</v>
      </c>
      <c r="L69" s="585"/>
    </row>
    <row r="70" spans="1:13" ht="93.75" x14ac:dyDescent="0.25">
      <c r="A70" s="374">
        <v>3</v>
      </c>
      <c r="B70" s="23" t="s">
        <v>1113</v>
      </c>
      <c r="C70" s="585">
        <v>19638.178029999999</v>
      </c>
      <c r="D70" s="585">
        <f>SUM(E70:L70)</f>
        <v>19032.066500000001</v>
      </c>
      <c r="E70" s="585"/>
      <c r="F70" s="585"/>
      <c r="G70" s="585">
        <v>19032.066500000001</v>
      </c>
      <c r="H70" s="585"/>
      <c r="I70" s="585"/>
      <c r="J70" s="585"/>
      <c r="K70" s="585"/>
      <c r="L70" s="585"/>
    </row>
    <row r="71" spans="1:13" s="347" customFormat="1" ht="75" x14ac:dyDescent="0.25">
      <c r="A71" s="374">
        <v>4</v>
      </c>
      <c r="B71" s="6" t="s">
        <v>1013</v>
      </c>
      <c r="C71" s="585">
        <v>7998.0290000000005</v>
      </c>
      <c r="D71" s="585">
        <f>SUM(E71:L71)</f>
        <v>4155.5969999999998</v>
      </c>
      <c r="E71" s="585">
        <v>3740.0369999999998</v>
      </c>
      <c r="F71" s="585"/>
      <c r="G71" s="585"/>
      <c r="H71" s="585">
        <v>415.56</v>
      </c>
      <c r="I71" s="585"/>
      <c r="J71" s="585"/>
      <c r="K71" s="585">
        <v>0</v>
      </c>
      <c r="L71" s="585"/>
    </row>
    <row r="72" spans="1:13" s="162" customFormat="1" ht="22.5" x14ac:dyDescent="0.25">
      <c r="A72" s="371"/>
      <c r="B72" s="579" t="s">
        <v>1116</v>
      </c>
      <c r="C72" s="168">
        <f>SUM(C73:C76)</f>
        <v>28716.409</v>
      </c>
      <c r="D72" s="168">
        <f t="shared" ref="D72:L72" si="16">SUM(D73:D76)</f>
        <v>28716.4094</v>
      </c>
      <c r="E72" s="168">
        <f t="shared" si="16"/>
        <v>18330.124</v>
      </c>
      <c r="F72" s="168">
        <f t="shared" si="16"/>
        <v>0</v>
      </c>
      <c r="G72" s="168">
        <f t="shared" si="16"/>
        <v>8349.6049999999996</v>
      </c>
      <c r="H72" s="168">
        <f t="shared" si="16"/>
        <v>2036.6804</v>
      </c>
      <c r="I72" s="168">
        <f t="shared" si="16"/>
        <v>0</v>
      </c>
      <c r="J72" s="168">
        <f t="shared" si="16"/>
        <v>0</v>
      </c>
      <c r="K72" s="168">
        <f t="shared" si="16"/>
        <v>0</v>
      </c>
      <c r="L72" s="168">
        <f t="shared" si="16"/>
        <v>0</v>
      </c>
    </row>
    <row r="73" spans="1:13" ht="56.25" x14ac:dyDescent="0.25">
      <c r="A73" s="374">
        <v>1</v>
      </c>
      <c r="B73" s="6" t="s">
        <v>1035</v>
      </c>
      <c r="C73" s="585">
        <v>1139.124</v>
      </c>
      <c r="D73" s="585">
        <f>SUM(E73:L73)</f>
        <v>1139.1243999999999</v>
      </c>
      <c r="E73" s="585">
        <v>1025.212</v>
      </c>
      <c r="F73" s="585"/>
      <c r="G73" s="585"/>
      <c r="H73" s="585">
        <v>113.91240000000001</v>
      </c>
      <c r="I73" s="585"/>
      <c r="J73" s="585"/>
      <c r="K73" s="585">
        <v>0</v>
      </c>
      <c r="L73" s="585"/>
    </row>
    <row r="74" spans="1:13" ht="56.25" x14ac:dyDescent="0.25">
      <c r="A74" s="374">
        <v>2</v>
      </c>
      <c r="B74" s="6" t="s">
        <v>1039</v>
      </c>
      <c r="C74" s="585">
        <v>12587.68</v>
      </c>
      <c r="D74" s="585">
        <f>SUM(E74:L74)</f>
        <v>12587.68</v>
      </c>
      <c r="E74" s="585">
        <v>11328.912</v>
      </c>
      <c r="F74" s="585"/>
      <c r="G74" s="585"/>
      <c r="H74" s="585">
        <v>1258.768</v>
      </c>
      <c r="I74" s="585"/>
      <c r="J74" s="585"/>
      <c r="K74" s="585">
        <v>0</v>
      </c>
      <c r="L74" s="585"/>
    </row>
    <row r="75" spans="1:13" ht="56.25" x14ac:dyDescent="0.25">
      <c r="A75" s="374">
        <v>3</v>
      </c>
      <c r="B75" s="6" t="s">
        <v>1037</v>
      </c>
      <c r="C75" s="585">
        <v>6640</v>
      </c>
      <c r="D75" s="585">
        <f>SUM(E75:L75)</f>
        <v>6640</v>
      </c>
      <c r="E75" s="585">
        <v>5976</v>
      </c>
      <c r="F75" s="585"/>
      <c r="G75" s="585"/>
      <c r="H75" s="585">
        <v>664</v>
      </c>
      <c r="I75" s="585"/>
      <c r="J75" s="585"/>
      <c r="K75" s="585">
        <v>0</v>
      </c>
      <c r="L75" s="585"/>
    </row>
    <row r="76" spans="1:13" ht="75" x14ac:dyDescent="0.25">
      <c r="A76" s="374">
        <v>4</v>
      </c>
      <c r="B76" s="23" t="s">
        <v>1114</v>
      </c>
      <c r="C76" s="585">
        <v>8349.6049999999996</v>
      </c>
      <c r="D76" s="585">
        <f>SUM(E76:L76)</f>
        <v>8349.6049999999996</v>
      </c>
      <c r="E76" s="585"/>
      <c r="F76" s="585"/>
      <c r="G76" s="585">
        <v>8349.6049999999996</v>
      </c>
      <c r="H76" s="585"/>
      <c r="I76" s="585"/>
      <c r="J76" s="585"/>
      <c r="K76" s="585"/>
      <c r="L76" s="585"/>
    </row>
    <row r="77" spans="1:13" s="162" customFormat="1" ht="22.5" x14ac:dyDescent="0.25">
      <c r="A77" s="371"/>
      <c r="B77" s="579" t="s">
        <v>1066</v>
      </c>
      <c r="C77" s="168">
        <f t="shared" ref="C77:L77" si="17">C78+C92+C96+C107+C117+C111</f>
        <v>130460.43399999999</v>
      </c>
      <c r="D77" s="168">
        <f t="shared" si="17"/>
        <v>128432.33072999999</v>
      </c>
      <c r="E77" s="168">
        <f t="shared" si="17"/>
        <v>18372.595999999998</v>
      </c>
      <c r="F77" s="168">
        <f t="shared" si="17"/>
        <v>0</v>
      </c>
      <c r="G77" s="168">
        <f t="shared" si="17"/>
        <v>71289.693729999999</v>
      </c>
      <c r="H77" s="168">
        <f t="shared" si="17"/>
        <v>11050.2</v>
      </c>
      <c r="I77" s="168">
        <f t="shared" si="17"/>
        <v>3895.9</v>
      </c>
      <c r="J77" s="168">
        <f t="shared" si="17"/>
        <v>15732.210999999999</v>
      </c>
      <c r="K77" s="168">
        <f t="shared" si="17"/>
        <v>208.76</v>
      </c>
      <c r="L77" s="168">
        <f t="shared" si="17"/>
        <v>7882.9699999999993</v>
      </c>
    </row>
    <row r="78" spans="1:13" s="580" customFormat="1" ht="45" x14ac:dyDescent="0.25">
      <c r="A78" s="606"/>
      <c r="B78" s="581" t="s">
        <v>182</v>
      </c>
      <c r="C78" s="582">
        <f>SUM(C79:C91)</f>
        <v>8596.4719999999998</v>
      </c>
      <c r="D78" s="582">
        <f t="shared" ref="D78:L78" si="18">SUM(D79:D91)</f>
        <v>8545.5640000000003</v>
      </c>
      <c r="E78" s="582">
        <f t="shared" si="18"/>
        <v>0</v>
      </c>
      <c r="F78" s="582">
        <f t="shared" si="18"/>
        <v>0</v>
      </c>
      <c r="G78" s="582">
        <f t="shared" si="18"/>
        <v>3810.904</v>
      </c>
      <c r="H78" s="582">
        <f t="shared" si="18"/>
        <v>250.2</v>
      </c>
      <c r="I78" s="582">
        <f t="shared" si="18"/>
        <v>1854.5000000000002</v>
      </c>
      <c r="J78" s="582">
        <f t="shared" si="18"/>
        <v>739.899</v>
      </c>
      <c r="K78" s="582">
        <f t="shared" si="18"/>
        <v>208.76</v>
      </c>
      <c r="L78" s="582">
        <f t="shared" si="18"/>
        <v>1681.3009999999999</v>
      </c>
    </row>
    <row r="79" spans="1:13" ht="37.5" x14ac:dyDescent="0.25">
      <c r="A79" s="374">
        <v>1</v>
      </c>
      <c r="B79" s="23" t="s">
        <v>1077</v>
      </c>
      <c r="C79" s="585">
        <v>3861.826</v>
      </c>
      <c r="D79" s="585">
        <f t="shared" ref="D79:D89" si="19">SUM(E79:L79)</f>
        <v>3810.904</v>
      </c>
      <c r="E79" s="585"/>
      <c r="F79" s="585"/>
      <c r="G79" s="585">
        <v>3810.904</v>
      </c>
      <c r="H79" s="585"/>
      <c r="I79" s="585"/>
      <c r="J79" s="585"/>
      <c r="K79" s="585"/>
      <c r="L79" s="585"/>
    </row>
    <row r="80" spans="1:13" ht="56.25" x14ac:dyDescent="0.25">
      <c r="A80" s="374">
        <v>2</v>
      </c>
      <c r="B80" s="23" t="s">
        <v>759</v>
      </c>
      <c r="C80" s="585">
        <f>D80</f>
        <v>388.28899999999999</v>
      </c>
      <c r="D80" s="585">
        <f t="shared" si="19"/>
        <v>388.28899999999999</v>
      </c>
      <c r="E80" s="585"/>
      <c r="F80" s="585"/>
      <c r="G80" s="585"/>
      <c r="H80" s="585"/>
      <c r="I80" s="585"/>
      <c r="J80" s="585">
        <v>388.28899999999999</v>
      </c>
      <c r="K80" s="585"/>
      <c r="L80" s="585"/>
    </row>
    <row r="81" spans="1:12" ht="56.25" x14ac:dyDescent="0.25">
      <c r="A81" s="374">
        <v>3</v>
      </c>
      <c r="B81" s="23" t="s">
        <v>760</v>
      </c>
      <c r="C81" s="585">
        <f>D81</f>
        <v>351.61</v>
      </c>
      <c r="D81" s="585">
        <f t="shared" si="19"/>
        <v>351.61</v>
      </c>
      <c r="E81" s="585"/>
      <c r="F81" s="585"/>
      <c r="G81" s="585"/>
      <c r="H81" s="585"/>
      <c r="I81" s="585"/>
      <c r="J81" s="585">
        <v>351.61</v>
      </c>
      <c r="K81" s="585"/>
      <c r="L81" s="585"/>
    </row>
    <row r="82" spans="1:12" ht="37.5" x14ac:dyDescent="0.25">
      <c r="A82" s="374">
        <v>4</v>
      </c>
      <c r="B82" s="23" t="s">
        <v>1153</v>
      </c>
      <c r="C82" s="585">
        <v>573.83199999999999</v>
      </c>
      <c r="D82" s="585">
        <f t="shared" si="19"/>
        <v>573.83100000000002</v>
      </c>
      <c r="E82" s="585"/>
      <c r="F82" s="69"/>
      <c r="G82" s="585"/>
      <c r="H82" s="585"/>
      <c r="I82" s="585">
        <v>299.44</v>
      </c>
      <c r="J82" s="585"/>
      <c r="K82" s="585">
        <v>28.611999999999998</v>
      </c>
      <c r="L82" s="585">
        <v>245.779</v>
      </c>
    </row>
    <row r="83" spans="1:12" ht="56.25" x14ac:dyDescent="0.25">
      <c r="A83" s="374">
        <v>5</v>
      </c>
      <c r="B83" s="23" t="s">
        <v>1154</v>
      </c>
      <c r="C83" s="585">
        <v>858.25800000000004</v>
      </c>
      <c r="D83" s="585">
        <f t="shared" si="19"/>
        <v>858.25599999999997</v>
      </c>
      <c r="E83" s="585"/>
      <c r="F83" s="69"/>
      <c r="G83" s="585"/>
      <c r="H83" s="585"/>
      <c r="I83" s="585">
        <v>481.82</v>
      </c>
      <c r="J83" s="585"/>
      <c r="K83" s="585">
        <v>51.436</v>
      </c>
      <c r="L83" s="585">
        <v>325</v>
      </c>
    </row>
    <row r="84" spans="1:12" ht="56.25" x14ac:dyDescent="0.25">
      <c r="A84" s="374">
        <v>6</v>
      </c>
      <c r="B84" s="23" t="s">
        <v>1155</v>
      </c>
      <c r="C84" s="585">
        <v>340.79300000000001</v>
      </c>
      <c r="D84" s="585">
        <f t="shared" si="19"/>
        <v>340.79700000000003</v>
      </c>
      <c r="E84" s="585"/>
      <c r="F84" s="69"/>
      <c r="G84" s="585"/>
      <c r="H84" s="585"/>
      <c r="I84" s="585">
        <v>152.91</v>
      </c>
      <c r="J84" s="585"/>
      <c r="K84" s="585">
        <v>17.489999999999998</v>
      </c>
      <c r="L84" s="585">
        <v>170.39699999999999</v>
      </c>
    </row>
    <row r="85" spans="1:12" ht="75" x14ac:dyDescent="0.25">
      <c r="A85" s="374">
        <v>7</v>
      </c>
      <c r="B85" s="23" t="s">
        <v>1156</v>
      </c>
      <c r="C85" s="585">
        <v>372.45600000000002</v>
      </c>
      <c r="D85" s="585">
        <f t="shared" si="19"/>
        <v>372.46100000000001</v>
      </c>
      <c r="E85" s="585"/>
      <c r="F85" s="69"/>
      <c r="G85" s="585"/>
      <c r="H85" s="585"/>
      <c r="I85" s="585">
        <v>167.61</v>
      </c>
      <c r="J85" s="585"/>
      <c r="K85" s="585">
        <v>18.623000000000001</v>
      </c>
      <c r="L85" s="585">
        <v>186.22800000000001</v>
      </c>
    </row>
    <row r="86" spans="1:12" ht="56.25" x14ac:dyDescent="0.25">
      <c r="A86" s="374">
        <v>8</v>
      </c>
      <c r="B86" s="23" t="s">
        <v>1157</v>
      </c>
      <c r="C86" s="585">
        <v>463.29500000000002</v>
      </c>
      <c r="D86" s="585">
        <f t="shared" si="19"/>
        <v>463.29899999999998</v>
      </c>
      <c r="E86" s="585"/>
      <c r="F86" s="69"/>
      <c r="G86" s="585"/>
      <c r="H86" s="585"/>
      <c r="I86" s="585">
        <v>206.17</v>
      </c>
      <c r="J86" s="585"/>
      <c r="K86" s="585">
        <v>25.481999999999999</v>
      </c>
      <c r="L86" s="585">
        <v>231.64699999999999</v>
      </c>
    </row>
    <row r="87" spans="1:12" ht="56.25" x14ac:dyDescent="0.25">
      <c r="A87" s="374">
        <v>9</v>
      </c>
      <c r="B87" s="23" t="s">
        <v>1158</v>
      </c>
      <c r="C87" s="585">
        <v>327.19600000000003</v>
      </c>
      <c r="D87" s="585">
        <f t="shared" si="19"/>
        <v>327.19799999999998</v>
      </c>
      <c r="E87" s="585"/>
      <c r="F87" s="69"/>
      <c r="G87" s="585"/>
      <c r="H87" s="585"/>
      <c r="I87" s="585">
        <v>147.24</v>
      </c>
      <c r="J87" s="585"/>
      <c r="K87" s="585">
        <v>16.361000000000001</v>
      </c>
      <c r="L87" s="585">
        <v>163.59700000000001</v>
      </c>
    </row>
    <row r="88" spans="1:12" ht="112.5" x14ac:dyDescent="0.25">
      <c r="A88" s="374">
        <v>10</v>
      </c>
      <c r="B88" s="23" t="s">
        <v>1159</v>
      </c>
      <c r="C88" s="585">
        <v>380.83499999999998</v>
      </c>
      <c r="D88" s="585">
        <f t="shared" si="19"/>
        <v>380.839</v>
      </c>
      <c r="E88" s="585"/>
      <c r="F88" s="69"/>
      <c r="G88" s="585"/>
      <c r="H88" s="585"/>
      <c r="I88" s="585">
        <v>171.38</v>
      </c>
      <c r="J88" s="585"/>
      <c r="K88" s="585">
        <v>20.806000000000001</v>
      </c>
      <c r="L88" s="585">
        <v>188.65299999999999</v>
      </c>
    </row>
    <row r="89" spans="1:12" ht="56.25" x14ac:dyDescent="0.25">
      <c r="A89" s="374">
        <v>11</v>
      </c>
      <c r="B89" s="23" t="s">
        <v>1160</v>
      </c>
      <c r="C89" s="585">
        <v>427.88200000000001</v>
      </c>
      <c r="D89" s="585">
        <f t="shared" si="19"/>
        <v>427.88</v>
      </c>
      <c r="E89" s="585"/>
      <c r="F89" s="69"/>
      <c r="G89" s="585"/>
      <c r="H89" s="585"/>
      <c r="I89" s="585">
        <v>227.93</v>
      </c>
      <c r="J89" s="585"/>
      <c r="K89" s="585">
        <v>29.95</v>
      </c>
      <c r="L89" s="585">
        <v>170</v>
      </c>
    </row>
    <row r="90" spans="1:12" ht="56.25" x14ac:dyDescent="0.25">
      <c r="A90" s="374">
        <v>12</v>
      </c>
      <c r="B90" s="23" t="s">
        <v>1214</v>
      </c>
      <c r="C90" s="585">
        <v>239.2</v>
      </c>
      <c r="D90" s="585">
        <v>239.2</v>
      </c>
      <c r="E90" s="585"/>
      <c r="F90" s="69"/>
      <c r="G90" s="69"/>
      <c r="H90" s="585">
        <v>239.2</v>
      </c>
      <c r="I90" s="585"/>
      <c r="J90" s="585"/>
      <c r="K90" s="585"/>
      <c r="L90" s="585"/>
    </row>
    <row r="91" spans="1:12" ht="56.25" x14ac:dyDescent="0.25">
      <c r="A91" s="374">
        <v>13</v>
      </c>
      <c r="B91" s="23" t="s">
        <v>1194</v>
      </c>
      <c r="C91" s="585">
        <v>11</v>
      </c>
      <c r="D91" s="585">
        <v>11</v>
      </c>
      <c r="E91" s="585"/>
      <c r="F91" s="69"/>
      <c r="G91" s="585"/>
      <c r="H91" s="585">
        <v>11</v>
      </c>
      <c r="I91" s="585"/>
      <c r="J91" s="585"/>
      <c r="K91" s="585"/>
      <c r="L91" s="585"/>
    </row>
    <row r="92" spans="1:12" s="580" customFormat="1" ht="22.5" x14ac:dyDescent="0.25">
      <c r="A92" s="606"/>
      <c r="B92" s="581" t="s">
        <v>1061</v>
      </c>
      <c r="C92" s="582">
        <f t="shared" ref="C92:L92" si="20">SUM(C93:C95)</f>
        <v>65591.678</v>
      </c>
      <c r="D92" s="582">
        <f t="shared" si="20"/>
        <v>65554.739730000001</v>
      </c>
      <c r="E92" s="582">
        <f t="shared" si="20"/>
        <v>0</v>
      </c>
      <c r="F92" s="582">
        <f t="shared" si="20"/>
        <v>0</v>
      </c>
      <c r="G92" s="582">
        <f t="shared" si="20"/>
        <v>65554.739730000001</v>
      </c>
      <c r="H92" s="588">
        <f t="shared" si="20"/>
        <v>0</v>
      </c>
      <c r="I92" s="582">
        <f t="shared" si="20"/>
        <v>0</v>
      </c>
      <c r="J92" s="582">
        <f t="shared" si="20"/>
        <v>0</v>
      </c>
      <c r="K92" s="582">
        <f t="shared" si="20"/>
        <v>0</v>
      </c>
      <c r="L92" s="582">
        <f t="shared" si="20"/>
        <v>0</v>
      </c>
    </row>
    <row r="93" spans="1:12" ht="37.5" x14ac:dyDescent="0.25">
      <c r="A93" s="374">
        <v>14</v>
      </c>
      <c r="B93" s="23" t="s">
        <v>1074</v>
      </c>
      <c r="C93" s="585">
        <v>20795.826000000001</v>
      </c>
      <c r="D93" s="585">
        <f>SUM(E93:L93)</f>
        <v>20791.198</v>
      </c>
      <c r="E93" s="585"/>
      <c r="F93" s="585"/>
      <c r="G93" s="585">
        <v>20791.198</v>
      </c>
      <c r="H93" s="585"/>
      <c r="I93" s="585"/>
      <c r="J93" s="585"/>
      <c r="K93" s="585"/>
      <c r="L93" s="585"/>
    </row>
    <row r="94" spans="1:12" ht="37.5" x14ac:dyDescent="0.25">
      <c r="A94" s="374">
        <v>15</v>
      </c>
      <c r="B94" s="23" t="s">
        <v>1075</v>
      </c>
      <c r="C94" s="585">
        <v>24345.991000000002</v>
      </c>
      <c r="D94" s="585">
        <f t="shared" ref="D94:D104" si="21">SUM(E94:L94)</f>
        <v>24339.701999999997</v>
      </c>
      <c r="E94" s="585"/>
      <c r="F94" s="585"/>
      <c r="G94" s="585">
        <v>24339.701999999997</v>
      </c>
      <c r="H94" s="585"/>
      <c r="I94" s="585"/>
      <c r="J94" s="585"/>
      <c r="K94" s="585"/>
      <c r="L94" s="585"/>
    </row>
    <row r="95" spans="1:12" ht="56.25" x14ac:dyDescent="0.25">
      <c r="A95" s="374">
        <v>16</v>
      </c>
      <c r="B95" s="23" t="s">
        <v>1339</v>
      </c>
      <c r="C95" s="585">
        <v>20449.860999999997</v>
      </c>
      <c r="D95" s="585">
        <f t="shared" si="21"/>
        <v>20423.83973</v>
      </c>
      <c r="E95" s="585"/>
      <c r="F95" s="585"/>
      <c r="G95" s="585">
        <v>20423.83973</v>
      </c>
      <c r="H95" s="585"/>
      <c r="I95" s="585"/>
      <c r="J95" s="585"/>
      <c r="K95" s="585"/>
      <c r="L95" s="585"/>
    </row>
    <row r="96" spans="1:12" s="580" customFormat="1" ht="45" x14ac:dyDescent="0.25">
      <c r="A96" s="606"/>
      <c r="B96" s="581" t="s">
        <v>569</v>
      </c>
      <c r="C96" s="582">
        <f>SUM(C97:C106)</f>
        <v>20330.167000000001</v>
      </c>
      <c r="D96" s="582">
        <f t="shared" ref="D96:L96" si="22">SUM(D97:D106)</f>
        <v>19139.553</v>
      </c>
      <c r="E96" s="582">
        <f t="shared" si="22"/>
        <v>0</v>
      </c>
      <c r="F96" s="582">
        <f t="shared" si="22"/>
        <v>0</v>
      </c>
      <c r="G96" s="582">
        <f t="shared" si="22"/>
        <v>1924.05</v>
      </c>
      <c r="H96" s="588">
        <f t="shared" si="22"/>
        <v>7300</v>
      </c>
      <c r="I96" s="582">
        <f t="shared" si="22"/>
        <v>0</v>
      </c>
      <c r="J96" s="582">
        <f t="shared" si="22"/>
        <v>9915.5030000000006</v>
      </c>
      <c r="K96" s="582">
        <f t="shared" si="22"/>
        <v>0</v>
      </c>
      <c r="L96" s="582">
        <f t="shared" si="22"/>
        <v>0</v>
      </c>
    </row>
    <row r="97" spans="1:12" ht="75" x14ac:dyDescent="0.25">
      <c r="A97" s="374">
        <v>17</v>
      </c>
      <c r="B97" s="6" t="s">
        <v>1076</v>
      </c>
      <c r="C97" s="585">
        <v>3114.6639999999998</v>
      </c>
      <c r="D97" s="585">
        <f t="shared" si="21"/>
        <v>1924.05</v>
      </c>
      <c r="E97" s="585"/>
      <c r="F97" s="585"/>
      <c r="G97" s="585">
        <v>1924.05</v>
      </c>
      <c r="H97" s="585"/>
      <c r="I97" s="585"/>
      <c r="J97" s="585"/>
      <c r="K97" s="585"/>
      <c r="L97" s="585"/>
    </row>
    <row r="98" spans="1:12" ht="93.75" x14ac:dyDescent="0.25">
      <c r="A98" s="374">
        <v>18</v>
      </c>
      <c r="B98" s="23" t="s">
        <v>1255</v>
      </c>
      <c r="C98" s="585">
        <f t="shared" ref="C98:C104" si="23">D98</f>
        <v>148.44999999999999</v>
      </c>
      <c r="D98" s="585">
        <f t="shared" si="21"/>
        <v>148.44999999999999</v>
      </c>
      <c r="E98" s="585"/>
      <c r="F98" s="585"/>
      <c r="G98" s="585"/>
      <c r="H98" s="585"/>
      <c r="I98" s="585"/>
      <c r="J98" s="585">
        <v>148.44999999999999</v>
      </c>
      <c r="K98" s="585"/>
      <c r="L98" s="585"/>
    </row>
    <row r="99" spans="1:12" ht="93.75" x14ac:dyDescent="0.25">
      <c r="A99" s="374">
        <v>19</v>
      </c>
      <c r="B99" s="23" t="s">
        <v>1256</v>
      </c>
      <c r="C99" s="585">
        <f t="shared" si="23"/>
        <v>577.11800000000005</v>
      </c>
      <c r="D99" s="585">
        <f t="shared" si="21"/>
        <v>577.11800000000005</v>
      </c>
      <c r="E99" s="585"/>
      <c r="F99" s="585"/>
      <c r="G99" s="585"/>
      <c r="H99" s="585"/>
      <c r="I99" s="585"/>
      <c r="J99" s="585">
        <v>577.11800000000005</v>
      </c>
      <c r="K99" s="585"/>
      <c r="L99" s="585"/>
    </row>
    <row r="100" spans="1:12" ht="93.75" x14ac:dyDescent="0.25">
      <c r="A100" s="374">
        <v>20</v>
      </c>
      <c r="B100" s="23" t="s">
        <v>1257</v>
      </c>
      <c r="C100" s="585">
        <f t="shared" si="23"/>
        <v>1477.675</v>
      </c>
      <c r="D100" s="585">
        <f t="shared" si="21"/>
        <v>1477.675</v>
      </c>
      <c r="E100" s="585"/>
      <c r="F100" s="585"/>
      <c r="G100" s="585"/>
      <c r="H100" s="585"/>
      <c r="I100" s="585"/>
      <c r="J100" s="585">
        <v>1477.675</v>
      </c>
      <c r="K100" s="585"/>
      <c r="L100" s="585"/>
    </row>
    <row r="101" spans="1:12" ht="93.75" x14ac:dyDescent="0.25">
      <c r="A101" s="374">
        <v>21</v>
      </c>
      <c r="B101" s="23" t="s">
        <v>1258</v>
      </c>
      <c r="C101" s="585">
        <f t="shared" si="23"/>
        <v>1366.5609999999999</v>
      </c>
      <c r="D101" s="585">
        <f t="shared" si="21"/>
        <v>1366.5609999999999</v>
      </c>
      <c r="E101" s="585"/>
      <c r="F101" s="585"/>
      <c r="G101" s="585"/>
      <c r="H101" s="585"/>
      <c r="I101" s="585"/>
      <c r="J101" s="585">
        <v>1366.5609999999999</v>
      </c>
      <c r="K101" s="585"/>
      <c r="L101" s="585"/>
    </row>
    <row r="102" spans="1:12" ht="93.75" x14ac:dyDescent="0.25">
      <c r="A102" s="374">
        <v>22</v>
      </c>
      <c r="B102" s="23" t="s">
        <v>1259</v>
      </c>
      <c r="C102" s="585">
        <f t="shared" si="23"/>
        <v>1294.306</v>
      </c>
      <c r="D102" s="585">
        <f t="shared" si="21"/>
        <v>1294.306</v>
      </c>
      <c r="E102" s="585"/>
      <c r="F102" s="585"/>
      <c r="G102" s="585"/>
      <c r="H102" s="585"/>
      <c r="I102" s="585"/>
      <c r="J102" s="585">
        <v>1294.306</v>
      </c>
      <c r="K102" s="585"/>
      <c r="L102" s="585"/>
    </row>
    <row r="103" spans="1:12" ht="93.75" x14ac:dyDescent="0.25">
      <c r="A103" s="374">
        <v>23</v>
      </c>
      <c r="B103" s="23" t="s">
        <v>1260</v>
      </c>
      <c r="C103" s="585">
        <f t="shared" si="23"/>
        <v>2299</v>
      </c>
      <c r="D103" s="585">
        <f t="shared" si="21"/>
        <v>2299</v>
      </c>
      <c r="E103" s="585"/>
      <c r="F103" s="585"/>
      <c r="G103" s="585"/>
      <c r="H103" s="585"/>
      <c r="I103" s="585"/>
      <c r="J103" s="585">
        <v>2299</v>
      </c>
      <c r="K103" s="585"/>
      <c r="L103" s="585"/>
    </row>
    <row r="104" spans="1:12" ht="93.75" x14ac:dyDescent="0.25">
      <c r="A104" s="374">
        <v>24</v>
      </c>
      <c r="B104" s="23" t="s">
        <v>1261</v>
      </c>
      <c r="C104" s="585">
        <f t="shared" si="23"/>
        <v>1530</v>
      </c>
      <c r="D104" s="585">
        <f t="shared" si="21"/>
        <v>1530</v>
      </c>
      <c r="E104" s="585"/>
      <c r="F104" s="585"/>
      <c r="G104" s="585"/>
      <c r="H104" s="585"/>
      <c r="I104" s="585"/>
      <c r="J104" s="585">
        <v>1530</v>
      </c>
      <c r="K104" s="585"/>
      <c r="L104" s="585"/>
    </row>
    <row r="105" spans="1:12" ht="75" x14ac:dyDescent="0.25">
      <c r="A105" s="374">
        <v>25</v>
      </c>
      <c r="B105" s="23" t="s">
        <v>1262</v>
      </c>
      <c r="C105" s="585">
        <f>D105</f>
        <v>1222.393</v>
      </c>
      <c r="D105" s="585">
        <f>SUM(E105:L105)</f>
        <v>1222.393</v>
      </c>
      <c r="E105" s="585"/>
      <c r="F105" s="585"/>
      <c r="G105" s="585"/>
      <c r="H105" s="585"/>
      <c r="I105" s="585"/>
      <c r="J105" s="585">
        <v>1222.393</v>
      </c>
      <c r="K105" s="585"/>
      <c r="L105" s="585"/>
    </row>
    <row r="106" spans="1:12" ht="56.25" x14ac:dyDescent="0.25">
      <c r="A106" s="374">
        <v>26</v>
      </c>
      <c r="B106" s="23" t="s">
        <v>1190</v>
      </c>
      <c r="C106" s="585">
        <f>D106</f>
        <v>7300</v>
      </c>
      <c r="D106" s="585">
        <f>SUM(E106:L106)</f>
        <v>7300</v>
      </c>
      <c r="E106" s="585"/>
      <c r="F106" s="69"/>
      <c r="G106" s="585"/>
      <c r="H106" s="585">
        <v>7300</v>
      </c>
      <c r="I106" s="585"/>
      <c r="J106" s="596"/>
      <c r="K106" s="585"/>
      <c r="L106" s="585"/>
    </row>
    <row r="107" spans="1:12" s="580" customFormat="1" ht="22.5" x14ac:dyDescent="0.25">
      <c r="A107" s="606"/>
      <c r="B107" s="581" t="s">
        <v>1064</v>
      </c>
      <c r="C107" s="582">
        <f>SUM(C108:C110)</f>
        <v>9701.6689999999999</v>
      </c>
      <c r="D107" s="582">
        <f t="shared" ref="D107:L107" si="24">SUM(D108:D110)</f>
        <v>9701.6689999999999</v>
      </c>
      <c r="E107" s="582">
        <f t="shared" si="24"/>
        <v>0</v>
      </c>
      <c r="F107" s="582">
        <f t="shared" si="24"/>
        <v>0</v>
      </c>
      <c r="G107" s="582">
        <f t="shared" si="24"/>
        <v>0</v>
      </c>
      <c r="H107" s="588">
        <f t="shared" si="24"/>
        <v>3500</v>
      </c>
      <c r="I107" s="582">
        <f t="shared" si="24"/>
        <v>0</v>
      </c>
      <c r="J107" s="582">
        <f t="shared" si="24"/>
        <v>0</v>
      </c>
      <c r="K107" s="582">
        <f t="shared" si="24"/>
        <v>0</v>
      </c>
      <c r="L107" s="582">
        <f t="shared" si="24"/>
        <v>6201.6689999999999</v>
      </c>
    </row>
    <row r="108" spans="1:12" ht="56.25" x14ac:dyDescent="0.25">
      <c r="A108" s="374">
        <v>27</v>
      </c>
      <c r="B108" s="23" t="s">
        <v>1168</v>
      </c>
      <c r="C108" s="585">
        <f>D108</f>
        <v>3342.18</v>
      </c>
      <c r="D108" s="585">
        <f>SUM(E108:L108)</f>
        <v>3342.18</v>
      </c>
      <c r="E108" s="585"/>
      <c r="F108" s="69"/>
      <c r="G108" s="585"/>
      <c r="H108" s="585"/>
      <c r="I108" s="585">
        <v>0</v>
      </c>
      <c r="J108" s="592"/>
      <c r="K108" s="585">
        <v>0</v>
      </c>
      <c r="L108" s="585">
        <v>3342.18</v>
      </c>
    </row>
    <row r="109" spans="1:12" ht="37.5" x14ac:dyDescent="0.25">
      <c r="A109" s="374">
        <v>28</v>
      </c>
      <c r="B109" s="23" t="s">
        <v>1169</v>
      </c>
      <c r="C109" s="585">
        <f>D109</f>
        <v>2859.489</v>
      </c>
      <c r="D109" s="585">
        <f>SUM(E109:L109)</f>
        <v>2859.489</v>
      </c>
      <c r="E109" s="585"/>
      <c r="F109" s="69"/>
      <c r="G109" s="585"/>
      <c r="H109" s="585"/>
      <c r="I109" s="585">
        <v>0</v>
      </c>
      <c r="J109" s="592"/>
      <c r="K109" s="585">
        <v>0</v>
      </c>
      <c r="L109" s="585">
        <v>2859.489</v>
      </c>
    </row>
    <row r="110" spans="1:12" ht="75" x14ac:dyDescent="0.25">
      <c r="A110" s="374">
        <v>29</v>
      </c>
      <c r="B110" s="23" t="s">
        <v>1181</v>
      </c>
      <c r="C110" s="585">
        <f>D110</f>
        <v>3500</v>
      </c>
      <c r="D110" s="585">
        <f>SUM(E110:L110)</f>
        <v>3500</v>
      </c>
      <c r="E110" s="585"/>
      <c r="F110" s="69"/>
      <c r="G110" s="585"/>
      <c r="H110" s="585">
        <v>3500</v>
      </c>
      <c r="I110" s="585"/>
      <c r="J110" s="592"/>
      <c r="K110" s="585"/>
      <c r="L110" s="585"/>
    </row>
    <row r="111" spans="1:12" s="580" customFormat="1" ht="45" x14ac:dyDescent="0.25">
      <c r="A111" s="606"/>
      <c r="B111" s="581" t="s">
        <v>1060</v>
      </c>
      <c r="C111" s="582">
        <f>SUM(C112:C116)</f>
        <v>24425.487999999998</v>
      </c>
      <c r="D111" s="582">
        <f t="shared" ref="D111:L111" si="25">SUM(D112:D116)</f>
        <v>24389.444999999996</v>
      </c>
      <c r="E111" s="582">
        <f t="shared" si="25"/>
        <v>17381.371999999999</v>
      </c>
      <c r="F111" s="582">
        <f t="shared" si="25"/>
        <v>0</v>
      </c>
      <c r="G111" s="582">
        <f t="shared" si="25"/>
        <v>0</v>
      </c>
      <c r="H111" s="588">
        <f t="shared" si="25"/>
        <v>0</v>
      </c>
      <c r="I111" s="582">
        <f t="shared" si="25"/>
        <v>1931.2639999999999</v>
      </c>
      <c r="J111" s="582">
        <f t="shared" si="25"/>
        <v>5076.8090000000002</v>
      </c>
      <c r="K111" s="582">
        <f t="shared" si="25"/>
        <v>0</v>
      </c>
      <c r="L111" s="582">
        <f t="shared" si="25"/>
        <v>0</v>
      </c>
    </row>
    <row r="112" spans="1:12" ht="37.5" x14ac:dyDescent="0.25">
      <c r="A112" s="374">
        <v>30</v>
      </c>
      <c r="B112" s="23" t="s">
        <v>1041</v>
      </c>
      <c r="C112" s="585">
        <v>19348.679</v>
      </c>
      <c r="D112" s="585">
        <f t="shared" ref="D112:D118" si="26">SUM(E112:L112)</f>
        <v>19312.635999999999</v>
      </c>
      <c r="E112" s="585">
        <v>17381.371999999999</v>
      </c>
      <c r="F112" s="585"/>
      <c r="G112" s="585"/>
      <c r="H112" s="585"/>
      <c r="I112" s="585">
        <v>1931.2639999999999</v>
      </c>
      <c r="J112" s="585"/>
      <c r="K112" s="585">
        <v>0</v>
      </c>
      <c r="L112" s="585"/>
    </row>
    <row r="113" spans="1:12" ht="56.25" x14ac:dyDescent="0.25">
      <c r="A113" s="374">
        <v>31</v>
      </c>
      <c r="B113" s="23" t="s">
        <v>761</v>
      </c>
      <c r="C113" s="585">
        <f>D113</f>
        <v>1303.69</v>
      </c>
      <c r="D113" s="585">
        <f t="shared" si="26"/>
        <v>1303.69</v>
      </c>
      <c r="E113" s="585"/>
      <c r="F113" s="585"/>
      <c r="G113" s="585"/>
      <c r="H113" s="585"/>
      <c r="I113" s="585"/>
      <c r="J113" s="585">
        <v>1303.69</v>
      </c>
      <c r="K113" s="585"/>
      <c r="L113" s="585"/>
    </row>
    <row r="114" spans="1:12" ht="56.25" x14ac:dyDescent="0.25">
      <c r="A114" s="374">
        <v>32</v>
      </c>
      <c r="B114" s="23" t="s">
        <v>1263</v>
      </c>
      <c r="C114" s="585">
        <f>D114</f>
        <v>1301.6179999999999</v>
      </c>
      <c r="D114" s="585">
        <f t="shared" si="26"/>
        <v>1301.6179999999999</v>
      </c>
      <c r="E114" s="585"/>
      <c r="F114" s="585"/>
      <c r="G114" s="585"/>
      <c r="H114" s="585"/>
      <c r="I114" s="585"/>
      <c r="J114" s="585">
        <v>1301.6179999999999</v>
      </c>
      <c r="K114" s="585"/>
      <c r="L114" s="585"/>
    </row>
    <row r="115" spans="1:12" ht="56.25" x14ac:dyDescent="0.25">
      <c r="A115" s="374">
        <v>33</v>
      </c>
      <c r="B115" s="23" t="s">
        <v>763</v>
      </c>
      <c r="C115" s="585">
        <f>D115</f>
        <v>1301.268</v>
      </c>
      <c r="D115" s="585">
        <f t="shared" si="26"/>
        <v>1301.268</v>
      </c>
      <c r="E115" s="585"/>
      <c r="F115" s="585"/>
      <c r="G115" s="585"/>
      <c r="H115" s="585"/>
      <c r="I115" s="585"/>
      <c r="J115" s="585">
        <v>1301.268</v>
      </c>
      <c r="K115" s="585"/>
      <c r="L115" s="585"/>
    </row>
    <row r="116" spans="1:12" ht="56.25" x14ac:dyDescent="0.25">
      <c r="A116" s="374">
        <v>34</v>
      </c>
      <c r="B116" s="23" t="s">
        <v>1264</v>
      </c>
      <c r="C116" s="585">
        <f>D116</f>
        <v>1170.2329999999999</v>
      </c>
      <c r="D116" s="585">
        <f t="shared" si="26"/>
        <v>1170.2329999999999</v>
      </c>
      <c r="E116" s="585"/>
      <c r="F116" s="585"/>
      <c r="G116" s="585"/>
      <c r="H116" s="585"/>
      <c r="I116" s="585"/>
      <c r="J116" s="585">
        <v>1170.2329999999999</v>
      </c>
      <c r="K116" s="585"/>
      <c r="L116" s="585"/>
    </row>
    <row r="117" spans="1:12" s="580" customFormat="1" ht="22.5" x14ac:dyDescent="0.25">
      <c r="A117" s="606"/>
      <c r="B117" s="581" t="s">
        <v>1067</v>
      </c>
      <c r="C117" s="582">
        <f>C118</f>
        <v>1814.96</v>
      </c>
      <c r="D117" s="582">
        <f t="shared" ref="D117:L117" si="27">D118</f>
        <v>1101.3600000000001</v>
      </c>
      <c r="E117" s="582">
        <f t="shared" si="27"/>
        <v>991.22400000000005</v>
      </c>
      <c r="F117" s="582">
        <f t="shared" si="27"/>
        <v>0</v>
      </c>
      <c r="G117" s="582">
        <f t="shared" si="27"/>
        <v>0</v>
      </c>
      <c r="H117" s="588">
        <f t="shared" si="27"/>
        <v>0</v>
      </c>
      <c r="I117" s="582">
        <f t="shared" si="27"/>
        <v>110.136</v>
      </c>
      <c r="J117" s="582">
        <f t="shared" si="27"/>
        <v>0</v>
      </c>
      <c r="K117" s="582">
        <f t="shared" si="27"/>
        <v>0</v>
      </c>
      <c r="L117" s="582">
        <f t="shared" si="27"/>
        <v>0</v>
      </c>
    </row>
    <row r="118" spans="1:12" ht="37.5" x14ac:dyDescent="0.25">
      <c r="A118" s="374">
        <v>35</v>
      </c>
      <c r="B118" s="575" t="s">
        <v>1042</v>
      </c>
      <c r="C118" s="585">
        <v>1814.96</v>
      </c>
      <c r="D118" s="585">
        <f t="shared" si="26"/>
        <v>1101.3600000000001</v>
      </c>
      <c r="E118" s="585">
        <v>991.22400000000005</v>
      </c>
      <c r="F118" s="585"/>
      <c r="G118" s="585"/>
      <c r="H118" s="585"/>
      <c r="I118" s="585">
        <v>110.136</v>
      </c>
      <c r="J118" s="585"/>
      <c r="K118" s="585">
        <v>0</v>
      </c>
      <c r="L118" s="585"/>
    </row>
    <row r="119" spans="1:12" s="162" customFormat="1" ht="22.5" x14ac:dyDescent="0.25">
      <c r="A119" s="371"/>
      <c r="B119" s="579" t="s">
        <v>151</v>
      </c>
      <c r="C119" s="168">
        <f t="shared" ref="C119:L119" si="28">C120+C122+C127+C142+C144+C140</f>
        <v>138678.70400000003</v>
      </c>
      <c r="D119" s="168">
        <f t="shared" si="28"/>
        <v>113995.41989999999</v>
      </c>
      <c r="E119" s="168">
        <f t="shared" si="28"/>
        <v>25556.078999999998</v>
      </c>
      <c r="F119" s="168">
        <f t="shared" si="28"/>
        <v>0</v>
      </c>
      <c r="G119" s="168">
        <f t="shared" si="28"/>
        <v>64604.13</v>
      </c>
      <c r="H119" s="601">
        <f t="shared" si="28"/>
        <v>5481.027</v>
      </c>
      <c r="I119" s="168">
        <f t="shared" si="28"/>
        <v>44.183900000000001</v>
      </c>
      <c r="J119" s="168">
        <f t="shared" si="28"/>
        <v>18310</v>
      </c>
      <c r="K119" s="168">
        <f t="shared" si="28"/>
        <v>0</v>
      </c>
      <c r="L119" s="168">
        <f t="shared" si="28"/>
        <v>0</v>
      </c>
    </row>
    <row r="120" spans="1:12" s="580" customFormat="1" ht="22.5" x14ac:dyDescent="0.25">
      <c r="A120" s="606"/>
      <c r="B120" s="581" t="s">
        <v>1061</v>
      </c>
      <c r="C120" s="582">
        <f>C121</f>
        <v>64614.000000000007</v>
      </c>
      <c r="D120" s="582">
        <f t="shared" ref="D120:L120" si="29">D121</f>
        <v>64604.13</v>
      </c>
      <c r="E120" s="582">
        <f t="shared" si="29"/>
        <v>0</v>
      </c>
      <c r="F120" s="582">
        <f t="shared" si="29"/>
        <v>0</v>
      </c>
      <c r="G120" s="582">
        <f t="shared" si="29"/>
        <v>64604.13</v>
      </c>
      <c r="H120" s="588">
        <f t="shared" si="29"/>
        <v>0</v>
      </c>
      <c r="I120" s="582">
        <f t="shared" si="29"/>
        <v>0</v>
      </c>
      <c r="J120" s="582">
        <f t="shared" si="29"/>
        <v>0</v>
      </c>
      <c r="K120" s="582">
        <f t="shared" si="29"/>
        <v>0</v>
      </c>
      <c r="L120" s="582">
        <f t="shared" si="29"/>
        <v>0</v>
      </c>
    </row>
    <row r="121" spans="1:12" ht="75" x14ac:dyDescent="0.25">
      <c r="A121" s="374">
        <v>1</v>
      </c>
      <c r="B121" s="6" t="s">
        <v>1073</v>
      </c>
      <c r="C121" s="585">
        <v>64614.000000000007</v>
      </c>
      <c r="D121" s="585">
        <f>SUM(E121:L121)</f>
        <v>64604.13</v>
      </c>
      <c r="E121" s="585"/>
      <c r="F121" s="585"/>
      <c r="G121" s="585">
        <v>64604.13</v>
      </c>
      <c r="H121" s="585"/>
      <c r="I121" s="585"/>
      <c r="J121" s="585"/>
      <c r="K121" s="585"/>
      <c r="L121" s="585"/>
    </row>
    <row r="122" spans="1:12" s="580" customFormat="1" ht="22.5" x14ac:dyDescent="0.25">
      <c r="A122" s="606"/>
      <c r="B122" s="581" t="s">
        <v>1063</v>
      </c>
      <c r="C122" s="582">
        <f>SUM(C123:C126)</f>
        <v>3027.7570000000001</v>
      </c>
      <c r="D122" s="582">
        <f t="shared" ref="D122:L122" si="30">SUM(D123:D126)</f>
        <v>3027.7570000000001</v>
      </c>
      <c r="E122" s="582">
        <f t="shared" si="30"/>
        <v>0</v>
      </c>
      <c r="F122" s="582">
        <f t="shared" si="30"/>
        <v>0</v>
      </c>
      <c r="G122" s="582">
        <f t="shared" si="30"/>
        <v>0</v>
      </c>
      <c r="H122" s="588">
        <f t="shared" si="30"/>
        <v>1575.854</v>
      </c>
      <c r="I122" s="582">
        <f t="shared" si="30"/>
        <v>0</v>
      </c>
      <c r="J122" s="582">
        <f t="shared" si="30"/>
        <v>1451.903</v>
      </c>
      <c r="K122" s="582">
        <f t="shared" si="30"/>
        <v>0</v>
      </c>
      <c r="L122" s="582">
        <f t="shared" si="30"/>
        <v>0</v>
      </c>
    </row>
    <row r="123" spans="1:12" ht="56.25" x14ac:dyDescent="0.25">
      <c r="A123" s="374">
        <v>2</v>
      </c>
      <c r="B123" s="6" t="s">
        <v>1139</v>
      </c>
      <c r="C123" s="585">
        <f>D123</f>
        <v>1005.991</v>
      </c>
      <c r="D123" s="585">
        <f>SUM(E123:L123)</f>
        <v>1005.991</v>
      </c>
      <c r="E123" s="585"/>
      <c r="F123" s="585"/>
      <c r="G123" s="585"/>
      <c r="H123" s="585"/>
      <c r="I123" s="585"/>
      <c r="J123" s="585">
        <v>1005.991</v>
      </c>
      <c r="K123" s="585"/>
      <c r="L123" s="585"/>
    </row>
    <row r="124" spans="1:12" ht="75" x14ac:dyDescent="0.25">
      <c r="A124" s="374">
        <v>3</v>
      </c>
      <c r="B124" s="6" t="s">
        <v>1254</v>
      </c>
      <c r="C124" s="585">
        <f>D124</f>
        <v>445.91199999999998</v>
      </c>
      <c r="D124" s="585">
        <f>SUM(E124:L124)</f>
        <v>445.91199999999998</v>
      </c>
      <c r="E124" s="585"/>
      <c r="F124" s="585"/>
      <c r="G124" s="585"/>
      <c r="H124" s="585"/>
      <c r="I124" s="585"/>
      <c r="J124" s="585">
        <v>445.91199999999998</v>
      </c>
      <c r="K124" s="585"/>
      <c r="L124" s="585"/>
    </row>
    <row r="125" spans="1:12" ht="75" x14ac:dyDescent="0.25">
      <c r="A125" s="374">
        <v>4</v>
      </c>
      <c r="B125" s="23" t="s">
        <v>1215</v>
      </c>
      <c r="C125" s="585">
        <v>1098.854</v>
      </c>
      <c r="D125" s="585">
        <v>1098.854</v>
      </c>
      <c r="E125" s="585"/>
      <c r="F125" s="69"/>
      <c r="G125" s="69"/>
      <c r="H125" s="585">
        <v>1098.854</v>
      </c>
      <c r="I125" s="585"/>
      <c r="J125" s="585"/>
      <c r="K125" s="585"/>
      <c r="L125" s="585"/>
    </row>
    <row r="126" spans="1:12" ht="56.25" x14ac:dyDescent="0.25">
      <c r="A126" s="374">
        <v>5</v>
      </c>
      <c r="B126" s="23" t="s">
        <v>1188</v>
      </c>
      <c r="C126" s="585">
        <f>D126</f>
        <v>477</v>
      </c>
      <c r="D126" s="585">
        <f>SUM(E126:L126)</f>
        <v>477</v>
      </c>
      <c r="E126" s="585"/>
      <c r="F126" s="69"/>
      <c r="G126" s="585"/>
      <c r="H126" s="585">
        <v>477</v>
      </c>
      <c r="I126" s="585"/>
      <c r="J126" s="585"/>
      <c r="K126" s="585"/>
      <c r="L126" s="585"/>
    </row>
    <row r="127" spans="1:12" s="580" customFormat="1" ht="22.5" x14ac:dyDescent="0.25">
      <c r="A127" s="606"/>
      <c r="B127" s="581" t="s">
        <v>1064</v>
      </c>
      <c r="C127" s="582">
        <f t="shared" ref="C127:L127" si="31">SUM(C128:C139)</f>
        <v>66024.010999999999</v>
      </c>
      <c r="D127" s="582">
        <f t="shared" si="31"/>
        <v>41350.597000000002</v>
      </c>
      <c r="E127" s="582">
        <f t="shared" si="31"/>
        <v>25158.423999999999</v>
      </c>
      <c r="F127" s="582">
        <f t="shared" si="31"/>
        <v>0</v>
      </c>
      <c r="G127" s="582">
        <f t="shared" si="31"/>
        <v>0</v>
      </c>
      <c r="H127" s="588">
        <f t="shared" si="31"/>
        <v>2915.1729999999998</v>
      </c>
      <c r="I127" s="582">
        <f t="shared" si="31"/>
        <v>0</v>
      </c>
      <c r="J127" s="582">
        <f t="shared" si="31"/>
        <v>13277</v>
      </c>
      <c r="K127" s="582">
        <f t="shared" si="31"/>
        <v>0</v>
      </c>
      <c r="L127" s="582">
        <f t="shared" si="31"/>
        <v>0</v>
      </c>
    </row>
    <row r="128" spans="1:12" s="586" customFormat="1" ht="75" x14ac:dyDescent="0.25">
      <c r="A128" s="607">
        <v>6</v>
      </c>
      <c r="B128" s="6" t="s">
        <v>1057</v>
      </c>
      <c r="C128" s="585">
        <v>52627.218999999997</v>
      </c>
      <c r="D128" s="585">
        <f t="shared" ref="D128:D139" si="32">SUM(E128:L128)</f>
        <v>27953.805</v>
      </c>
      <c r="E128" s="585">
        <v>25158.423999999999</v>
      </c>
      <c r="F128" s="585"/>
      <c r="G128" s="585"/>
      <c r="H128" s="585">
        <v>2795.3809999999999</v>
      </c>
      <c r="I128" s="585"/>
      <c r="J128" s="585"/>
      <c r="K128" s="585">
        <v>0</v>
      </c>
      <c r="L128" s="585"/>
    </row>
    <row r="129" spans="1:12" ht="93.75" x14ac:dyDescent="0.25">
      <c r="A129" s="374">
        <v>7</v>
      </c>
      <c r="B129" s="6" t="s">
        <v>1195</v>
      </c>
      <c r="C129" s="585">
        <f t="shared" ref="C129:C139" si="33">D129</f>
        <v>60</v>
      </c>
      <c r="D129" s="585">
        <f t="shared" si="32"/>
        <v>60</v>
      </c>
      <c r="E129" s="585"/>
      <c r="F129" s="585"/>
      <c r="G129" s="585"/>
      <c r="H129" s="585">
        <v>60</v>
      </c>
      <c r="I129" s="585"/>
      <c r="J129" s="585"/>
      <c r="K129" s="585"/>
      <c r="L129" s="585"/>
    </row>
    <row r="130" spans="1:12" ht="56.25" x14ac:dyDescent="0.25">
      <c r="A130" s="607">
        <v>8</v>
      </c>
      <c r="B130" s="6" t="s">
        <v>1198</v>
      </c>
      <c r="C130" s="585">
        <f t="shared" si="33"/>
        <v>59.792000000000002</v>
      </c>
      <c r="D130" s="585">
        <f t="shared" si="32"/>
        <v>59.792000000000002</v>
      </c>
      <c r="E130" s="585"/>
      <c r="F130" s="585"/>
      <c r="G130" s="585"/>
      <c r="H130" s="585">
        <v>59.792000000000002</v>
      </c>
      <c r="I130" s="585"/>
      <c r="J130" s="585"/>
      <c r="K130" s="585"/>
      <c r="L130" s="585"/>
    </row>
    <row r="131" spans="1:12" ht="93.75" x14ac:dyDescent="0.25">
      <c r="A131" s="374">
        <v>9</v>
      </c>
      <c r="B131" s="6" t="s">
        <v>1195</v>
      </c>
      <c r="C131" s="585">
        <f t="shared" si="33"/>
        <v>3310</v>
      </c>
      <c r="D131" s="585">
        <f t="shared" si="32"/>
        <v>3310</v>
      </c>
      <c r="E131" s="585"/>
      <c r="F131" s="585"/>
      <c r="G131" s="585"/>
      <c r="H131" s="585"/>
      <c r="I131" s="585"/>
      <c r="J131" s="585">
        <v>3310</v>
      </c>
      <c r="K131" s="585"/>
      <c r="L131" s="585"/>
    </row>
    <row r="132" spans="1:12" ht="75" x14ac:dyDescent="0.25">
      <c r="A132" s="607">
        <v>10</v>
      </c>
      <c r="B132" s="6" t="s">
        <v>1246</v>
      </c>
      <c r="C132" s="585">
        <f t="shared" si="33"/>
        <v>6000</v>
      </c>
      <c r="D132" s="585">
        <f t="shared" si="32"/>
        <v>6000</v>
      </c>
      <c r="E132" s="585"/>
      <c r="F132" s="585"/>
      <c r="G132" s="585"/>
      <c r="H132" s="585"/>
      <c r="I132" s="585"/>
      <c r="J132" s="585">
        <v>6000</v>
      </c>
      <c r="K132" s="585"/>
      <c r="L132" s="585"/>
    </row>
    <row r="133" spans="1:12" ht="56.25" x14ac:dyDescent="0.25">
      <c r="A133" s="374">
        <v>11</v>
      </c>
      <c r="B133" s="6" t="s">
        <v>1247</v>
      </c>
      <c r="C133" s="585">
        <f t="shared" si="33"/>
        <v>1900</v>
      </c>
      <c r="D133" s="585">
        <f t="shared" si="32"/>
        <v>1900</v>
      </c>
      <c r="E133" s="585"/>
      <c r="F133" s="585"/>
      <c r="G133" s="585"/>
      <c r="H133" s="585"/>
      <c r="I133" s="585"/>
      <c r="J133" s="585">
        <v>1900</v>
      </c>
      <c r="K133" s="585"/>
      <c r="L133" s="585"/>
    </row>
    <row r="134" spans="1:12" ht="75" x14ac:dyDescent="0.25">
      <c r="A134" s="607">
        <v>12</v>
      </c>
      <c r="B134" s="6" t="s">
        <v>1248</v>
      </c>
      <c r="C134" s="585">
        <f t="shared" si="33"/>
        <v>600</v>
      </c>
      <c r="D134" s="585">
        <f t="shared" si="32"/>
        <v>600</v>
      </c>
      <c r="E134" s="585"/>
      <c r="F134" s="585"/>
      <c r="G134" s="585"/>
      <c r="H134" s="585"/>
      <c r="I134" s="585"/>
      <c r="J134" s="585">
        <v>600</v>
      </c>
      <c r="K134" s="585"/>
      <c r="L134" s="585"/>
    </row>
    <row r="135" spans="1:12" ht="56.25" x14ac:dyDescent="0.25">
      <c r="A135" s="374">
        <v>13</v>
      </c>
      <c r="B135" s="6" t="s">
        <v>1249</v>
      </c>
      <c r="C135" s="585">
        <f t="shared" si="33"/>
        <v>605</v>
      </c>
      <c r="D135" s="585">
        <f t="shared" si="32"/>
        <v>605</v>
      </c>
      <c r="E135" s="585"/>
      <c r="F135" s="585"/>
      <c r="G135" s="585"/>
      <c r="H135" s="585"/>
      <c r="I135" s="585"/>
      <c r="J135" s="585">
        <v>605</v>
      </c>
      <c r="K135" s="585"/>
      <c r="L135" s="585"/>
    </row>
    <row r="136" spans="1:12" ht="56.25" x14ac:dyDescent="0.25">
      <c r="A136" s="607">
        <v>14</v>
      </c>
      <c r="B136" s="6" t="s">
        <v>1250</v>
      </c>
      <c r="C136" s="585">
        <f t="shared" si="33"/>
        <v>400</v>
      </c>
      <c r="D136" s="585">
        <f t="shared" si="32"/>
        <v>400</v>
      </c>
      <c r="E136" s="585"/>
      <c r="F136" s="585"/>
      <c r="G136" s="585"/>
      <c r="H136" s="585"/>
      <c r="I136" s="585"/>
      <c r="J136" s="585">
        <v>400</v>
      </c>
      <c r="K136" s="585"/>
      <c r="L136" s="585"/>
    </row>
    <row r="137" spans="1:12" ht="56.25" x14ac:dyDescent="0.25">
      <c r="A137" s="374">
        <v>15</v>
      </c>
      <c r="B137" s="6" t="s">
        <v>1251</v>
      </c>
      <c r="C137" s="585">
        <f t="shared" si="33"/>
        <v>300</v>
      </c>
      <c r="D137" s="585">
        <f t="shared" si="32"/>
        <v>300</v>
      </c>
      <c r="E137" s="585"/>
      <c r="F137" s="585"/>
      <c r="G137" s="585"/>
      <c r="H137" s="585"/>
      <c r="I137" s="585"/>
      <c r="J137" s="585">
        <v>300</v>
      </c>
      <c r="K137" s="585"/>
      <c r="L137" s="585"/>
    </row>
    <row r="138" spans="1:12" ht="56.25" x14ac:dyDescent="0.25">
      <c r="A138" s="607">
        <v>16</v>
      </c>
      <c r="B138" s="6" t="s">
        <v>1252</v>
      </c>
      <c r="C138" s="585">
        <f t="shared" si="33"/>
        <v>140.4</v>
      </c>
      <c r="D138" s="585">
        <f t="shared" si="32"/>
        <v>140.4</v>
      </c>
      <c r="E138" s="585"/>
      <c r="F138" s="585"/>
      <c r="G138" s="585"/>
      <c r="H138" s="585"/>
      <c r="I138" s="585"/>
      <c r="J138" s="585">
        <v>140.4</v>
      </c>
      <c r="K138" s="585"/>
      <c r="L138" s="585"/>
    </row>
    <row r="139" spans="1:12" ht="56.25" x14ac:dyDescent="0.25">
      <c r="A139" s="374">
        <v>17</v>
      </c>
      <c r="B139" s="6" t="s">
        <v>1253</v>
      </c>
      <c r="C139" s="585">
        <f t="shared" si="33"/>
        <v>21.6</v>
      </c>
      <c r="D139" s="585">
        <f t="shared" si="32"/>
        <v>21.6</v>
      </c>
      <c r="E139" s="585"/>
      <c r="F139" s="585"/>
      <c r="G139" s="585"/>
      <c r="H139" s="585"/>
      <c r="I139" s="585"/>
      <c r="J139" s="585">
        <v>21.6</v>
      </c>
      <c r="K139" s="585"/>
      <c r="L139" s="585"/>
    </row>
    <row r="140" spans="1:12" s="580" customFormat="1" ht="22.5" x14ac:dyDescent="0.25">
      <c r="A140" s="606"/>
      <c r="B140" s="581" t="s">
        <v>189</v>
      </c>
      <c r="C140" s="582">
        <f>C141</f>
        <v>990</v>
      </c>
      <c r="D140" s="582">
        <f t="shared" ref="D140:L140" si="34">D141</f>
        <v>990</v>
      </c>
      <c r="E140" s="582">
        <f t="shared" si="34"/>
        <v>0</v>
      </c>
      <c r="F140" s="582">
        <f t="shared" si="34"/>
        <v>0</v>
      </c>
      <c r="G140" s="582">
        <f t="shared" si="34"/>
        <v>0</v>
      </c>
      <c r="H140" s="588">
        <f t="shared" si="34"/>
        <v>990</v>
      </c>
      <c r="I140" s="582">
        <f t="shared" si="34"/>
        <v>0</v>
      </c>
      <c r="J140" s="582">
        <f t="shared" si="34"/>
        <v>0</v>
      </c>
      <c r="K140" s="582">
        <f t="shared" si="34"/>
        <v>0</v>
      </c>
      <c r="L140" s="582">
        <f t="shared" si="34"/>
        <v>0</v>
      </c>
    </row>
    <row r="141" spans="1:12" ht="75" x14ac:dyDescent="0.25">
      <c r="A141" s="374">
        <v>18</v>
      </c>
      <c r="B141" s="23" t="s">
        <v>1184</v>
      </c>
      <c r="C141" s="585">
        <f>D141</f>
        <v>990</v>
      </c>
      <c r="D141" s="585">
        <f>SUM(E141:L141)</f>
        <v>990</v>
      </c>
      <c r="E141" s="585"/>
      <c r="F141" s="69"/>
      <c r="G141" s="585"/>
      <c r="H141" s="585">
        <v>990</v>
      </c>
      <c r="I141" s="585"/>
      <c r="J141" s="585"/>
      <c r="K141" s="585"/>
      <c r="L141" s="585"/>
    </row>
    <row r="142" spans="1:12" s="580" customFormat="1" ht="22.5" x14ac:dyDescent="0.25">
      <c r="A142" s="606"/>
      <c r="B142" s="581" t="s">
        <v>1065</v>
      </c>
      <c r="C142" s="582">
        <f>C143</f>
        <v>441.839</v>
      </c>
      <c r="D142" s="582">
        <f t="shared" ref="D142:L142" si="35">D143</f>
        <v>441.83889999999997</v>
      </c>
      <c r="E142" s="582">
        <f t="shared" si="35"/>
        <v>397.65499999999997</v>
      </c>
      <c r="F142" s="582">
        <f t="shared" si="35"/>
        <v>0</v>
      </c>
      <c r="G142" s="582">
        <f t="shared" si="35"/>
        <v>0</v>
      </c>
      <c r="H142" s="588">
        <f t="shared" si="35"/>
        <v>0</v>
      </c>
      <c r="I142" s="582">
        <f t="shared" si="35"/>
        <v>44.183900000000001</v>
      </c>
      <c r="J142" s="582">
        <f t="shared" si="35"/>
        <v>0</v>
      </c>
      <c r="K142" s="582">
        <f t="shared" si="35"/>
        <v>0</v>
      </c>
      <c r="L142" s="582">
        <f t="shared" si="35"/>
        <v>0</v>
      </c>
    </row>
    <row r="143" spans="1:12" ht="150" x14ac:dyDescent="0.25">
      <c r="A143" s="374">
        <v>19</v>
      </c>
      <c r="B143" s="6" t="s">
        <v>1040</v>
      </c>
      <c r="C143" s="585">
        <v>441.839</v>
      </c>
      <c r="D143" s="585">
        <f>SUM(E143:L143)</f>
        <v>441.83889999999997</v>
      </c>
      <c r="E143" s="585">
        <v>397.65499999999997</v>
      </c>
      <c r="F143" s="585"/>
      <c r="G143" s="585"/>
      <c r="H143" s="585"/>
      <c r="I143" s="585">
        <v>44.183900000000001</v>
      </c>
      <c r="J143" s="585"/>
      <c r="K143" s="585">
        <v>0</v>
      </c>
      <c r="L143" s="585"/>
    </row>
    <row r="144" spans="1:12" s="580" customFormat="1" ht="45" x14ac:dyDescent="0.25">
      <c r="A144" s="606"/>
      <c r="B144" s="581" t="s">
        <v>1060</v>
      </c>
      <c r="C144" s="582">
        <f>SUM(C145:C147)</f>
        <v>3581.0970000000002</v>
      </c>
      <c r="D144" s="582">
        <f t="shared" ref="D144:L144" si="36">SUM(D145:D147)</f>
        <v>3581.0970000000002</v>
      </c>
      <c r="E144" s="582">
        <f t="shared" si="36"/>
        <v>0</v>
      </c>
      <c r="F144" s="582">
        <f t="shared" si="36"/>
        <v>0</v>
      </c>
      <c r="G144" s="582">
        <f t="shared" si="36"/>
        <v>0</v>
      </c>
      <c r="H144" s="588">
        <f t="shared" si="36"/>
        <v>0</v>
      </c>
      <c r="I144" s="582">
        <f t="shared" si="36"/>
        <v>0</v>
      </c>
      <c r="J144" s="582">
        <f t="shared" si="36"/>
        <v>3581.0970000000002</v>
      </c>
      <c r="K144" s="582">
        <f t="shared" si="36"/>
        <v>0</v>
      </c>
      <c r="L144" s="582">
        <f t="shared" si="36"/>
        <v>0</v>
      </c>
    </row>
    <row r="145" spans="1:12" ht="37.5" x14ac:dyDescent="0.25">
      <c r="A145" s="374">
        <v>20</v>
      </c>
      <c r="B145" s="23" t="s">
        <v>1136</v>
      </c>
      <c r="C145" s="585">
        <f>D145</f>
        <v>1193.806</v>
      </c>
      <c r="D145" s="585">
        <f>SUM(E145:L145)</f>
        <v>1193.806</v>
      </c>
      <c r="E145" s="585"/>
      <c r="F145" s="69"/>
      <c r="G145" s="585"/>
      <c r="H145" s="585"/>
      <c r="I145" s="585"/>
      <c r="J145" s="585">
        <v>1193.806</v>
      </c>
      <c r="K145" s="585"/>
      <c r="L145" s="585"/>
    </row>
    <row r="146" spans="1:12" ht="37.5" x14ac:dyDescent="0.25">
      <c r="A146" s="374">
        <v>21</v>
      </c>
      <c r="B146" s="23" t="s">
        <v>1137</v>
      </c>
      <c r="C146" s="585">
        <f>D146</f>
        <v>1193.7170000000001</v>
      </c>
      <c r="D146" s="585">
        <f>SUM(E146:L146)</f>
        <v>1193.7170000000001</v>
      </c>
      <c r="E146" s="585"/>
      <c r="F146" s="69"/>
      <c r="G146" s="585"/>
      <c r="H146" s="585"/>
      <c r="I146" s="585"/>
      <c r="J146" s="585">
        <v>1193.7170000000001</v>
      </c>
      <c r="K146" s="585"/>
      <c r="L146" s="585"/>
    </row>
    <row r="147" spans="1:12" ht="37.5" x14ac:dyDescent="0.25">
      <c r="A147" s="374">
        <v>22</v>
      </c>
      <c r="B147" s="23" t="s">
        <v>1138</v>
      </c>
      <c r="C147" s="585">
        <f>D147</f>
        <v>1193.5740000000001</v>
      </c>
      <c r="D147" s="585">
        <f>SUM(E147:L147)</f>
        <v>1193.5740000000001</v>
      </c>
      <c r="E147" s="585"/>
      <c r="F147" s="69"/>
      <c r="G147" s="585"/>
      <c r="H147" s="585"/>
      <c r="I147" s="585"/>
      <c r="J147" s="585">
        <v>1193.5740000000001</v>
      </c>
      <c r="K147" s="585"/>
      <c r="L147" s="585"/>
    </row>
    <row r="148" spans="1:12" s="162" customFormat="1" ht="22.5" x14ac:dyDescent="0.25">
      <c r="A148" s="371"/>
      <c r="B148" s="579" t="s">
        <v>1183</v>
      </c>
      <c r="C148" s="168">
        <f t="shared" ref="C148:L148" si="37">C149+C157+C159+C177+C185+C189+C192</f>
        <v>92149.571999999986</v>
      </c>
      <c r="D148" s="168">
        <f t="shared" si="37"/>
        <v>89652.04</v>
      </c>
      <c r="E148" s="168">
        <f t="shared" si="37"/>
        <v>12863.307000000001</v>
      </c>
      <c r="F148" s="168">
        <f t="shared" si="37"/>
        <v>29396.120000000003</v>
      </c>
      <c r="G148" s="168">
        <f t="shared" si="37"/>
        <v>6171.2489999999998</v>
      </c>
      <c r="H148" s="601">
        <f t="shared" si="37"/>
        <v>4242.683</v>
      </c>
      <c r="I148" s="168">
        <f t="shared" si="37"/>
        <v>2550.9790000000003</v>
      </c>
      <c r="J148" s="168">
        <f t="shared" si="37"/>
        <v>25777.985000000001</v>
      </c>
      <c r="K148" s="168">
        <f t="shared" si="37"/>
        <v>201.66899999999998</v>
      </c>
      <c r="L148" s="168">
        <f t="shared" si="37"/>
        <v>8448.0480000000007</v>
      </c>
    </row>
    <row r="149" spans="1:12" s="580" customFormat="1" ht="45" x14ac:dyDescent="0.25">
      <c r="A149" s="606"/>
      <c r="B149" s="581" t="s">
        <v>182</v>
      </c>
      <c r="C149" s="582">
        <f>SUM(C150:C156)</f>
        <v>4080.0250000000001</v>
      </c>
      <c r="D149" s="582">
        <f t="shared" ref="D149:L149" si="38">SUM(D150:D156)</f>
        <v>3844.0520000000001</v>
      </c>
      <c r="E149" s="582">
        <f t="shared" si="38"/>
        <v>1131.675</v>
      </c>
      <c r="F149" s="582">
        <f t="shared" si="38"/>
        <v>0</v>
      </c>
      <c r="G149" s="582">
        <f t="shared" si="38"/>
        <v>0</v>
      </c>
      <c r="H149" s="588">
        <f t="shared" si="38"/>
        <v>0</v>
      </c>
      <c r="I149" s="582">
        <f t="shared" si="38"/>
        <v>1369.13</v>
      </c>
      <c r="J149" s="582">
        <f t="shared" si="38"/>
        <v>0</v>
      </c>
      <c r="K149" s="582">
        <f t="shared" si="38"/>
        <v>201.66899999999998</v>
      </c>
      <c r="L149" s="582">
        <f t="shared" si="38"/>
        <v>1141.578</v>
      </c>
    </row>
    <row r="150" spans="1:12" ht="56.25" x14ac:dyDescent="0.25">
      <c r="A150" s="374">
        <v>1</v>
      </c>
      <c r="B150" s="575" t="s">
        <v>1043</v>
      </c>
      <c r="C150" s="585">
        <v>1331.3820000000001</v>
      </c>
      <c r="D150" s="585">
        <f t="shared" ref="D150:D158" si="39">SUM(E150:L150)</f>
        <v>1331.3819999999998</v>
      </c>
      <c r="E150" s="585">
        <v>1131.675</v>
      </c>
      <c r="F150" s="585"/>
      <c r="G150" s="585"/>
      <c r="H150" s="585"/>
      <c r="I150" s="585">
        <v>133.13800000000001</v>
      </c>
      <c r="J150" s="585"/>
      <c r="K150" s="585">
        <v>66.569000000000003</v>
      </c>
      <c r="L150" s="585"/>
    </row>
    <row r="151" spans="1:12" ht="37.5" x14ac:dyDescent="0.25">
      <c r="A151" s="374">
        <v>2</v>
      </c>
      <c r="B151" s="575" t="s">
        <v>1161</v>
      </c>
      <c r="C151" s="585">
        <v>494.06700000000001</v>
      </c>
      <c r="D151" s="585">
        <f t="shared" si="39"/>
        <v>444.20799999999997</v>
      </c>
      <c r="E151" s="585"/>
      <c r="F151" s="585"/>
      <c r="G151" s="585"/>
      <c r="H151" s="585"/>
      <c r="I151" s="585">
        <v>221.881</v>
      </c>
      <c r="J151" s="585"/>
      <c r="K151" s="585">
        <v>24.7</v>
      </c>
      <c r="L151" s="585">
        <v>197.62700000000001</v>
      </c>
    </row>
    <row r="152" spans="1:12" ht="37.5" x14ac:dyDescent="0.25">
      <c r="A152" s="374">
        <v>3</v>
      </c>
      <c r="B152" s="575" t="s">
        <v>1162</v>
      </c>
      <c r="C152" s="585">
        <v>217.81800000000001</v>
      </c>
      <c r="D152" s="585">
        <f t="shared" si="39"/>
        <v>195.99599999999998</v>
      </c>
      <c r="E152" s="585"/>
      <c r="F152" s="585"/>
      <c r="G152" s="585"/>
      <c r="H152" s="585"/>
      <c r="I152" s="585">
        <v>97.569000000000003</v>
      </c>
      <c r="J152" s="585"/>
      <c r="K152" s="585">
        <v>11.3</v>
      </c>
      <c r="L152" s="585">
        <v>87.126999999999995</v>
      </c>
    </row>
    <row r="153" spans="1:12" ht="21" x14ac:dyDescent="0.25">
      <c r="A153" s="374">
        <v>4</v>
      </c>
      <c r="B153" s="575" t="s">
        <v>1163</v>
      </c>
      <c r="C153" s="585">
        <v>404.11200000000002</v>
      </c>
      <c r="D153" s="585">
        <f t="shared" si="39"/>
        <v>364.495</v>
      </c>
      <c r="E153" s="585"/>
      <c r="F153" s="585"/>
      <c r="G153" s="585"/>
      <c r="H153" s="585"/>
      <c r="I153" s="585">
        <v>181.851</v>
      </c>
      <c r="J153" s="585"/>
      <c r="K153" s="585">
        <v>20.2</v>
      </c>
      <c r="L153" s="585">
        <v>162.44399999999999</v>
      </c>
    </row>
    <row r="154" spans="1:12" ht="21" x14ac:dyDescent="0.25">
      <c r="A154" s="374">
        <v>5</v>
      </c>
      <c r="B154" s="575" t="s">
        <v>1164</v>
      </c>
      <c r="C154" s="585">
        <v>499.822</v>
      </c>
      <c r="D154" s="585">
        <f t="shared" si="39"/>
        <v>447.64800000000002</v>
      </c>
      <c r="E154" s="585"/>
      <c r="F154" s="585"/>
      <c r="G154" s="585"/>
      <c r="H154" s="585"/>
      <c r="I154" s="585">
        <v>224.92</v>
      </c>
      <c r="J154" s="585"/>
      <c r="K154" s="585">
        <v>22.4</v>
      </c>
      <c r="L154" s="585">
        <v>200.328</v>
      </c>
    </row>
    <row r="155" spans="1:12" ht="131.25" x14ac:dyDescent="0.25">
      <c r="A155" s="374">
        <v>6</v>
      </c>
      <c r="B155" s="575" t="s">
        <v>1340</v>
      </c>
      <c r="C155" s="585">
        <v>667.93700000000001</v>
      </c>
      <c r="D155" s="585">
        <f t="shared" si="39"/>
        <v>641.56999999999994</v>
      </c>
      <c r="E155" s="585"/>
      <c r="F155" s="585"/>
      <c r="G155" s="585"/>
      <c r="H155" s="585"/>
      <c r="I155" s="585">
        <v>300.572</v>
      </c>
      <c r="J155" s="585"/>
      <c r="K155" s="585">
        <v>33.299999999999997</v>
      </c>
      <c r="L155" s="585">
        <v>307.69799999999998</v>
      </c>
    </row>
    <row r="156" spans="1:12" ht="37.5" x14ac:dyDescent="0.25">
      <c r="A156" s="374">
        <v>7</v>
      </c>
      <c r="B156" s="575" t="s">
        <v>1165</v>
      </c>
      <c r="C156" s="585">
        <v>464.887</v>
      </c>
      <c r="D156" s="585">
        <f t="shared" si="39"/>
        <v>418.75300000000004</v>
      </c>
      <c r="E156" s="585"/>
      <c r="F156" s="585"/>
      <c r="G156" s="585"/>
      <c r="H156" s="585"/>
      <c r="I156" s="585">
        <v>209.19900000000001</v>
      </c>
      <c r="J156" s="585"/>
      <c r="K156" s="585">
        <v>23.2</v>
      </c>
      <c r="L156" s="585">
        <v>186.35400000000001</v>
      </c>
    </row>
    <row r="157" spans="1:12" s="580" customFormat="1" ht="22.5" x14ac:dyDescent="0.25">
      <c r="A157" s="606"/>
      <c r="B157" s="581" t="s">
        <v>1061</v>
      </c>
      <c r="C157" s="582">
        <f>C158</f>
        <v>4664.5540000000001</v>
      </c>
      <c r="D157" s="582">
        <f t="shared" ref="D157:L157" si="40">D158</f>
        <v>4529.1719999999996</v>
      </c>
      <c r="E157" s="582">
        <f t="shared" si="40"/>
        <v>0</v>
      </c>
      <c r="F157" s="582">
        <f t="shared" si="40"/>
        <v>0</v>
      </c>
      <c r="G157" s="582">
        <f t="shared" si="40"/>
        <v>4529.1719999999996</v>
      </c>
      <c r="H157" s="582">
        <f t="shared" si="40"/>
        <v>0</v>
      </c>
      <c r="I157" s="582">
        <f t="shared" si="40"/>
        <v>0</v>
      </c>
      <c r="J157" s="582">
        <f t="shared" si="40"/>
        <v>0</v>
      </c>
      <c r="K157" s="582">
        <f t="shared" si="40"/>
        <v>0</v>
      </c>
      <c r="L157" s="582">
        <f t="shared" si="40"/>
        <v>0</v>
      </c>
    </row>
    <row r="158" spans="1:12" ht="37.5" x14ac:dyDescent="0.25">
      <c r="A158" s="374">
        <v>8</v>
      </c>
      <c r="B158" s="23" t="s">
        <v>1078</v>
      </c>
      <c r="C158" s="585">
        <v>4664.5540000000001</v>
      </c>
      <c r="D158" s="585">
        <f t="shared" si="39"/>
        <v>4529.1719999999996</v>
      </c>
      <c r="E158" s="585"/>
      <c r="F158" s="585"/>
      <c r="G158" s="585">
        <v>4529.1719999999996</v>
      </c>
      <c r="H158" s="585"/>
      <c r="I158" s="585"/>
      <c r="J158" s="585"/>
      <c r="K158" s="585"/>
      <c r="L158" s="585"/>
    </row>
    <row r="159" spans="1:12" s="580" customFormat="1" ht="45" x14ac:dyDescent="0.25">
      <c r="A159" s="606"/>
      <c r="B159" s="581" t="s">
        <v>569</v>
      </c>
      <c r="C159" s="582">
        <f>SUM(C160:C176)</f>
        <v>36015.226999999999</v>
      </c>
      <c r="D159" s="582">
        <f t="shared" ref="D159:L159" si="41">SUM(D160:D176)</f>
        <v>36015.226999999999</v>
      </c>
      <c r="E159" s="582">
        <f t="shared" si="41"/>
        <v>0</v>
      </c>
      <c r="F159" s="582">
        <f t="shared" si="41"/>
        <v>10237.242</v>
      </c>
      <c r="G159" s="582">
        <f t="shared" si="41"/>
        <v>0</v>
      </c>
      <c r="H159" s="582">
        <f t="shared" si="41"/>
        <v>0</v>
      </c>
      <c r="I159" s="582">
        <f t="shared" si="41"/>
        <v>0</v>
      </c>
      <c r="J159" s="582">
        <f t="shared" si="41"/>
        <v>25777.985000000001</v>
      </c>
      <c r="K159" s="582">
        <f t="shared" si="41"/>
        <v>0</v>
      </c>
      <c r="L159" s="582">
        <f t="shared" si="41"/>
        <v>0</v>
      </c>
    </row>
    <row r="160" spans="1:12" ht="34.5" x14ac:dyDescent="0.25">
      <c r="A160" s="374">
        <v>9</v>
      </c>
      <c r="B160" s="23" t="s">
        <v>1118</v>
      </c>
      <c r="C160" s="585">
        <f>D160</f>
        <v>3758.3290000000002</v>
      </c>
      <c r="D160" s="585">
        <f>SUM(E160:L160)</f>
        <v>3758.3290000000002</v>
      </c>
      <c r="E160" s="585"/>
      <c r="F160" s="585">
        <v>3758.3290000000002</v>
      </c>
      <c r="G160" s="585"/>
      <c r="H160" s="585"/>
      <c r="I160" s="585"/>
      <c r="J160" s="585"/>
      <c r="K160" s="585"/>
      <c r="L160" s="585"/>
    </row>
    <row r="161" spans="1:12" ht="21" x14ac:dyDescent="0.25">
      <c r="A161" s="374">
        <v>10</v>
      </c>
      <c r="B161" s="23" t="s">
        <v>457</v>
      </c>
      <c r="C161" s="585">
        <f t="shared" ref="C161:C180" si="42">D161</f>
        <v>3294.3530000000001</v>
      </c>
      <c r="D161" s="585">
        <f t="shared" ref="D161:D176" si="43">SUM(E161:L161)</f>
        <v>3294.3530000000001</v>
      </c>
      <c r="E161" s="585"/>
      <c r="F161" s="585">
        <v>3294.3530000000001</v>
      </c>
      <c r="G161" s="585"/>
      <c r="H161" s="585"/>
      <c r="I161" s="585"/>
      <c r="J161" s="585"/>
      <c r="K161" s="585"/>
      <c r="L161" s="585"/>
    </row>
    <row r="162" spans="1:12" ht="21" x14ac:dyDescent="0.25">
      <c r="A162" s="374">
        <v>11</v>
      </c>
      <c r="B162" s="23" t="s">
        <v>461</v>
      </c>
      <c r="C162" s="585">
        <f t="shared" si="42"/>
        <v>1071.5</v>
      </c>
      <c r="D162" s="585">
        <f t="shared" si="43"/>
        <v>1071.5</v>
      </c>
      <c r="E162" s="585"/>
      <c r="F162" s="585">
        <v>1071.5</v>
      </c>
      <c r="G162" s="585"/>
      <c r="H162" s="585"/>
      <c r="I162" s="585"/>
      <c r="J162" s="585"/>
      <c r="K162" s="585"/>
      <c r="L162" s="585"/>
    </row>
    <row r="163" spans="1:12" ht="21" x14ac:dyDescent="0.25">
      <c r="A163" s="374">
        <v>12</v>
      </c>
      <c r="B163" s="23" t="s">
        <v>460</v>
      </c>
      <c r="C163" s="585">
        <f t="shared" si="42"/>
        <v>2113.06</v>
      </c>
      <c r="D163" s="585">
        <f t="shared" si="43"/>
        <v>2113.06</v>
      </c>
      <c r="E163" s="585"/>
      <c r="F163" s="585">
        <v>2113.06</v>
      </c>
      <c r="G163" s="585"/>
      <c r="H163" s="585"/>
      <c r="I163" s="585"/>
      <c r="J163" s="585"/>
      <c r="K163" s="585"/>
      <c r="L163" s="585"/>
    </row>
    <row r="164" spans="1:12" ht="75" x14ac:dyDescent="0.25">
      <c r="A164" s="374"/>
      <c r="B164" s="23" t="s">
        <v>1334</v>
      </c>
      <c r="C164" s="585">
        <f t="shared" si="42"/>
        <v>10777.985000000001</v>
      </c>
      <c r="D164" s="585">
        <f t="shared" si="43"/>
        <v>10777.985000000001</v>
      </c>
      <c r="E164" s="585"/>
      <c r="F164" s="585"/>
      <c r="G164" s="585"/>
      <c r="H164" s="585"/>
      <c r="I164" s="585"/>
      <c r="J164" s="585">
        <v>10777.985000000001</v>
      </c>
      <c r="K164" s="585"/>
      <c r="L164" s="585"/>
    </row>
    <row r="165" spans="1:12" ht="112.5" x14ac:dyDescent="0.25">
      <c r="A165" s="374">
        <v>13</v>
      </c>
      <c r="B165" s="23" t="s">
        <v>1265</v>
      </c>
      <c r="C165" s="585">
        <f t="shared" si="42"/>
        <v>1196</v>
      </c>
      <c r="D165" s="585">
        <f t="shared" si="43"/>
        <v>1196</v>
      </c>
      <c r="E165" s="585"/>
      <c r="F165" s="585"/>
      <c r="G165" s="585"/>
      <c r="H165" s="585"/>
      <c r="I165" s="585"/>
      <c r="J165" s="585">
        <v>1196</v>
      </c>
      <c r="K165" s="585"/>
      <c r="L165" s="585"/>
    </row>
    <row r="166" spans="1:12" ht="112.5" x14ac:dyDescent="0.25">
      <c r="A166" s="374">
        <v>14</v>
      </c>
      <c r="B166" s="23" t="s">
        <v>1266</v>
      </c>
      <c r="C166" s="585">
        <f t="shared" si="42"/>
        <v>1390</v>
      </c>
      <c r="D166" s="585">
        <f t="shared" si="43"/>
        <v>1390</v>
      </c>
      <c r="E166" s="585"/>
      <c r="F166" s="585"/>
      <c r="G166" s="585"/>
      <c r="H166" s="585"/>
      <c r="I166" s="585"/>
      <c r="J166" s="585">
        <v>1390</v>
      </c>
      <c r="K166" s="585"/>
      <c r="L166" s="585"/>
    </row>
    <row r="167" spans="1:12" ht="112.5" x14ac:dyDescent="0.25">
      <c r="A167" s="374">
        <v>15</v>
      </c>
      <c r="B167" s="23" t="s">
        <v>1267</v>
      </c>
      <c r="C167" s="585">
        <f t="shared" si="42"/>
        <v>1116</v>
      </c>
      <c r="D167" s="585">
        <f t="shared" si="43"/>
        <v>1116</v>
      </c>
      <c r="E167" s="585"/>
      <c r="F167" s="585"/>
      <c r="G167" s="585"/>
      <c r="H167" s="585"/>
      <c r="I167" s="585"/>
      <c r="J167" s="585">
        <v>1116</v>
      </c>
      <c r="K167" s="585"/>
      <c r="L167" s="585"/>
    </row>
    <row r="168" spans="1:12" ht="112.5" x14ac:dyDescent="0.25">
      <c r="A168" s="374">
        <v>16</v>
      </c>
      <c r="B168" s="23" t="s">
        <v>1268</v>
      </c>
      <c r="C168" s="585">
        <f t="shared" si="42"/>
        <v>915</v>
      </c>
      <c r="D168" s="585">
        <f t="shared" si="43"/>
        <v>915</v>
      </c>
      <c r="E168" s="585"/>
      <c r="F168" s="585"/>
      <c r="G168" s="585"/>
      <c r="H168" s="585"/>
      <c r="I168" s="585"/>
      <c r="J168" s="585">
        <v>915</v>
      </c>
      <c r="K168" s="585"/>
      <c r="L168" s="585"/>
    </row>
    <row r="169" spans="1:12" ht="112.5" x14ac:dyDescent="0.25">
      <c r="A169" s="374">
        <v>17</v>
      </c>
      <c r="B169" s="23" t="s">
        <v>1269</v>
      </c>
      <c r="C169" s="585">
        <f t="shared" si="42"/>
        <v>1463</v>
      </c>
      <c r="D169" s="585">
        <f t="shared" si="43"/>
        <v>1463</v>
      </c>
      <c r="E169" s="585"/>
      <c r="F169" s="585"/>
      <c r="G169" s="585"/>
      <c r="H169" s="585"/>
      <c r="I169" s="585"/>
      <c r="J169" s="585">
        <v>1463</v>
      </c>
      <c r="K169" s="585"/>
      <c r="L169" s="585"/>
    </row>
    <row r="170" spans="1:12" ht="112.5" x14ac:dyDescent="0.25">
      <c r="A170" s="374">
        <v>18</v>
      </c>
      <c r="B170" s="23" t="s">
        <v>1270</v>
      </c>
      <c r="C170" s="585">
        <f t="shared" si="42"/>
        <v>1413</v>
      </c>
      <c r="D170" s="585">
        <f t="shared" si="43"/>
        <v>1413</v>
      </c>
      <c r="E170" s="585"/>
      <c r="F170" s="585"/>
      <c r="G170" s="585"/>
      <c r="H170" s="585"/>
      <c r="I170" s="585"/>
      <c r="J170" s="585">
        <v>1413</v>
      </c>
      <c r="K170" s="585"/>
      <c r="L170" s="585"/>
    </row>
    <row r="171" spans="1:12" ht="112.5" x14ac:dyDescent="0.25">
      <c r="A171" s="374">
        <v>19</v>
      </c>
      <c r="B171" s="23" t="s">
        <v>1271</v>
      </c>
      <c r="C171" s="585">
        <f t="shared" si="42"/>
        <v>1382</v>
      </c>
      <c r="D171" s="585">
        <f t="shared" si="43"/>
        <v>1382</v>
      </c>
      <c r="E171" s="585"/>
      <c r="F171" s="585"/>
      <c r="G171" s="585"/>
      <c r="H171" s="585"/>
      <c r="I171" s="585"/>
      <c r="J171" s="585">
        <v>1382</v>
      </c>
      <c r="K171" s="585"/>
      <c r="L171" s="585"/>
    </row>
    <row r="172" spans="1:12" ht="112.5" x14ac:dyDescent="0.25">
      <c r="A172" s="374">
        <v>20</v>
      </c>
      <c r="B172" s="23" t="s">
        <v>1272</v>
      </c>
      <c r="C172" s="585">
        <f t="shared" si="42"/>
        <v>872</v>
      </c>
      <c r="D172" s="585">
        <f t="shared" si="43"/>
        <v>872</v>
      </c>
      <c r="E172" s="585"/>
      <c r="F172" s="585"/>
      <c r="G172" s="585"/>
      <c r="H172" s="585"/>
      <c r="I172" s="585"/>
      <c r="J172" s="585">
        <v>872</v>
      </c>
      <c r="K172" s="585"/>
      <c r="L172" s="585"/>
    </row>
    <row r="173" spans="1:12" ht="112.5" x14ac:dyDescent="0.25">
      <c r="A173" s="374">
        <v>21</v>
      </c>
      <c r="B173" s="23" t="s">
        <v>1273</v>
      </c>
      <c r="C173" s="585">
        <f t="shared" si="42"/>
        <v>1426</v>
      </c>
      <c r="D173" s="585">
        <f t="shared" si="43"/>
        <v>1426</v>
      </c>
      <c r="E173" s="585"/>
      <c r="F173" s="585"/>
      <c r="G173" s="585"/>
      <c r="H173" s="585"/>
      <c r="I173" s="585"/>
      <c r="J173" s="585">
        <v>1426</v>
      </c>
      <c r="K173" s="585"/>
      <c r="L173" s="585"/>
    </row>
    <row r="174" spans="1:12" ht="112.5" x14ac:dyDescent="0.25">
      <c r="A174" s="374">
        <v>22</v>
      </c>
      <c r="B174" s="23" t="s">
        <v>1274</v>
      </c>
      <c r="C174" s="585">
        <f t="shared" si="42"/>
        <v>1082</v>
      </c>
      <c r="D174" s="585">
        <f t="shared" si="43"/>
        <v>1082</v>
      </c>
      <c r="E174" s="585"/>
      <c r="F174" s="585"/>
      <c r="G174" s="585"/>
      <c r="H174" s="585"/>
      <c r="I174" s="585"/>
      <c r="J174" s="585">
        <v>1082</v>
      </c>
      <c r="K174" s="585"/>
      <c r="L174" s="585"/>
    </row>
    <row r="175" spans="1:12" ht="75" x14ac:dyDescent="0.25">
      <c r="A175" s="374">
        <v>23</v>
      </c>
      <c r="B175" s="23" t="s">
        <v>1275</v>
      </c>
      <c r="C175" s="585">
        <f t="shared" si="42"/>
        <v>1382</v>
      </c>
      <c r="D175" s="585">
        <f t="shared" si="43"/>
        <v>1382</v>
      </c>
      <c r="E175" s="585"/>
      <c r="F175" s="585"/>
      <c r="G175" s="585"/>
      <c r="H175" s="585"/>
      <c r="I175" s="585"/>
      <c r="J175" s="585">
        <v>1382</v>
      </c>
      <c r="K175" s="585"/>
      <c r="L175" s="585"/>
    </row>
    <row r="176" spans="1:12" ht="75" x14ac:dyDescent="0.25">
      <c r="A176" s="374">
        <v>24</v>
      </c>
      <c r="B176" s="23" t="s">
        <v>1276</v>
      </c>
      <c r="C176" s="585">
        <f t="shared" si="42"/>
        <v>1363</v>
      </c>
      <c r="D176" s="585">
        <f t="shared" si="43"/>
        <v>1363</v>
      </c>
      <c r="E176" s="585"/>
      <c r="F176" s="585"/>
      <c r="G176" s="585"/>
      <c r="H176" s="585"/>
      <c r="I176" s="585"/>
      <c r="J176" s="585">
        <v>1363</v>
      </c>
      <c r="K176" s="585"/>
      <c r="L176" s="585"/>
    </row>
    <row r="177" spans="1:12" s="580" customFormat="1" ht="22.5" x14ac:dyDescent="0.25">
      <c r="A177" s="606"/>
      <c r="B177" s="581" t="s">
        <v>1064</v>
      </c>
      <c r="C177" s="582">
        <f t="shared" ref="C177:L177" si="44">SUM(C178:C184)</f>
        <v>14432.741</v>
      </c>
      <c r="D177" s="582">
        <f t="shared" si="44"/>
        <v>13544.571</v>
      </c>
      <c r="E177" s="582">
        <f t="shared" si="44"/>
        <v>2751.1489999999999</v>
      </c>
      <c r="F177" s="582">
        <f t="shared" si="44"/>
        <v>6550.7389999999996</v>
      </c>
      <c r="G177" s="582">
        <f t="shared" si="44"/>
        <v>0</v>
      </c>
      <c r="H177" s="582">
        <f t="shared" si="44"/>
        <v>4242.683</v>
      </c>
      <c r="I177" s="582">
        <f t="shared" si="44"/>
        <v>0</v>
      </c>
      <c r="J177" s="582">
        <f t="shared" si="44"/>
        <v>0</v>
      </c>
      <c r="K177" s="582">
        <f t="shared" si="44"/>
        <v>0</v>
      </c>
      <c r="L177" s="582">
        <f t="shared" si="44"/>
        <v>0</v>
      </c>
    </row>
    <row r="178" spans="1:12" s="347" customFormat="1" ht="56.25" x14ac:dyDescent="0.25">
      <c r="A178" s="250">
        <v>25</v>
      </c>
      <c r="B178" s="23" t="s">
        <v>1012</v>
      </c>
      <c r="C178" s="585">
        <v>3945.002</v>
      </c>
      <c r="D178" s="585">
        <f t="shared" ref="D178:D184" si="45">SUM(E178:L178)</f>
        <v>3056.8319999999999</v>
      </c>
      <c r="E178" s="585">
        <v>2751.1489999999999</v>
      </c>
      <c r="F178" s="585"/>
      <c r="G178" s="585"/>
      <c r="H178" s="585">
        <v>305.68299999999999</v>
      </c>
      <c r="I178" s="585"/>
      <c r="J178" s="585"/>
      <c r="K178" s="585">
        <v>0</v>
      </c>
      <c r="L178" s="585"/>
    </row>
    <row r="179" spans="1:12" ht="75" x14ac:dyDescent="0.25">
      <c r="A179" s="374">
        <v>26</v>
      </c>
      <c r="B179" s="23" t="s">
        <v>458</v>
      </c>
      <c r="C179" s="585">
        <f t="shared" si="42"/>
        <v>2816.01</v>
      </c>
      <c r="D179" s="585">
        <f t="shared" si="45"/>
        <v>2816.01</v>
      </c>
      <c r="E179" s="585"/>
      <c r="F179" s="585">
        <v>2816.01</v>
      </c>
      <c r="G179" s="585"/>
      <c r="H179" s="585"/>
      <c r="I179" s="585"/>
      <c r="J179" s="585"/>
      <c r="K179" s="585"/>
      <c r="L179" s="585"/>
    </row>
    <row r="180" spans="1:12" ht="56.25" x14ac:dyDescent="0.25">
      <c r="A180" s="250">
        <v>27</v>
      </c>
      <c r="B180" s="23" t="s">
        <v>1117</v>
      </c>
      <c r="C180" s="585">
        <f t="shared" si="42"/>
        <v>3734.7289999999998</v>
      </c>
      <c r="D180" s="585">
        <f t="shared" si="45"/>
        <v>3734.7289999999998</v>
      </c>
      <c r="E180" s="585"/>
      <c r="F180" s="585">
        <v>3734.7289999999998</v>
      </c>
      <c r="G180" s="585"/>
      <c r="H180" s="585"/>
      <c r="I180" s="585"/>
      <c r="J180" s="585"/>
      <c r="K180" s="585"/>
      <c r="L180" s="585"/>
    </row>
    <row r="181" spans="1:12" ht="112.5" x14ac:dyDescent="0.25">
      <c r="A181" s="374">
        <v>28</v>
      </c>
      <c r="B181" s="23" t="s">
        <v>1182</v>
      </c>
      <c r="C181" s="585">
        <f>D181</f>
        <v>1100</v>
      </c>
      <c r="D181" s="585">
        <f t="shared" si="45"/>
        <v>1100</v>
      </c>
      <c r="E181" s="585"/>
      <c r="F181" s="585"/>
      <c r="G181" s="585"/>
      <c r="H181" s="585">
        <v>1100</v>
      </c>
      <c r="I181" s="585"/>
      <c r="J181" s="585"/>
      <c r="K181" s="585"/>
      <c r="L181" s="585"/>
    </row>
    <row r="182" spans="1:12" ht="93.75" x14ac:dyDescent="0.25">
      <c r="A182" s="250">
        <v>29</v>
      </c>
      <c r="B182" s="23" t="s">
        <v>1186</v>
      </c>
      <c r="C182" s="585">
        <f>D182</f>
        <v>35</v>
      </c>
      <c r="D182" s="585">
        <f t="shared" si="45"/>
        <v>35</v>
      </c>
      <c r="E182" s="585"/>
      <c r="F182" s="585"/>
      <c r="G182" s="585"/>
      <c r="H182" s="585">
        <v>35</v>
      </c>
      <c r="I182" s="585"/>
      <c r="J182" s="585"/>
      <c r="K182" s="585"/>
      <c r="L182" s="585"/>
    </row>
    <row r="183" spans="1:12" ht="75" x14ac:dyDescent="0.25">
      <c r="A183" s="374">
        <v>30</v>
      </c>
      <c r="B183" s="23" t="s">
        <v>1187</v>
      </c>
      <c r="C183" s="585">
        <f>D183</f>
        <v>1365</v>
      </c>
      <c r="D183" s="585">
        <f t="shared" si="45"/>
        <v>1365</v>
      </c>
      <c r="E183" s="585"/>
      <c r="F183" s="585"/>
      <c r="G183" s="585"/>
      <c r="H183" s="585">
        <v>1365</v>
      </c>
      <c r="I183" s="585"/>
      <c r="J183" s="585"/>
      <c r="K183" s="585"/>
      <c r="L183" s="585"/>
    </row>
    <row r="184" spans="1:12" ht="131.25" x14ac:dyDescent="0.25">
      <c r="A184" s="250">
        <v>31</v>
      </c>
      <c r="B184" s="23" t="s">
        <v>1189</v>
      </c>
      <c r="C184" s="585">
        <f>D184</f>
        <v>1437</v>
      </c>
      <c r="D184" s="585">
        <f t="shared" si="45"/>
        <v>1437</v>
      </c>
      <c r="E184" s="585"/>
      <c r="F184" s="585"/>
      <c r="G184" s="585"/>
      <c r="H184" s="585">
        <v>1437</v>
      </c>
      <c r="I184" s="585"/>
      <c r="J184" s="585"/>
      <c r="K184" s="585"/>
      <c r="L184" s="585"/>
    </row>
    <row r="185" spans="1:12" s="580" customFormat="1" ht="22.5" x14ac:dyDescent="0.25">
      <c r="A185" s="606"/>
      <c r="B185" s="581" t="s">
        <v>189</v>
      </c>
      <c r="C185" s="582">
        <f>SUM(C186:C188)</f>
        <v>7496.5690000000004</v>
      </c>
      <c r="D185" s="582">
        <f t="shared" ref="D185:L185" si="46">SUM(D186:D188)</f>
        <v>7439.1379999999999</v>
      </c>
      <c r="E185" s="582">
        <f t="shared" si="46"/>
        <v>0</v>
      </c>
      <c r="F185" s="582">
        <f t="shared" si="46"/>
        <v>5797.0609999999997</v>
      </c>
      <c r="G185" s="582">
        <f t="shared" si="46"/>
        <v>1642.077</v>
      </c>
      <c r="H185" s="582">
        <f t="shared" si="46"/>
        <v>0</v>
      </c>
      <c r="I185" s="582">
        <f t="shared" si="46"/>
        <v>0</v>
      </c>
      <c r="J185" s="582">
        <f t="shared" si="46"/>
        <v>0</v>
      </c>
      <c r="K185" s="582">
        <f t="shared" si="46"/>
        <v>0</v>
      </c>
      <c r="L185" s="582">
        <f t="shared" si="46"/>
        <v>0</v>
      </c>
    </row>
    <row r="186" spans="1:12" ht="75" x14ac:dyDescent="0.25">
      <c r="A186" s="374">
        <v>32</v>
      </c>
      <c r="B186" s="23" t="s">
        <v>1079</v>
      </c>
      <c r="C186" s="585">
        <v>1699.508</v>
      </c>
      <c r="D186" s="585">
        <f>SUM(E186:L186)</f>
        <v>1642.077</v>
      </c>
      <c r="E186" s="585"/>
      <c r="F186" s="585"/>
      <c r="G186" s="585">
        <v>1642.077</v>
      </c>
      <c r="H186" s="585"/>
      <c r="I186" s="585"/>
      <c r="J186" s="585"/>
      <c r="K186" s="585"/>
      <c r="L186" s="585"/>
    </row>
    <row r="187" spans="1:12" ht="37.5" x14ac:dyDescent="0.25">
      <c r="A187" s="374">
        <v>33</v>
      </c>
      <c r="B187" s="23" t="s">
        <v>1119</v>
      </c>
      <c r="C187" s="585">
        <f>D187</f>
        <v>2716.681</v>
      </c>
      <c r="D187" s="585">
        <f>SUM(E187:L187)</f>
        <v>2716.681</v>
      </c>
      <c r="E187" s="585"/>
      <c r="F187" s="585">
        <v>2716.681</v>
      </c>
      <c r="G187" s="585"/>
      <c r="H187" s="585"/>
      <c r="I187" s="585"/>
      <c r="J187" s="585"/>
      <c r="K187" s="585"/>
      <c r="L187" s="585"/>
    </row>
    <row r="188" spans="1:12" ht="37.5" x14ac:dyDescent="0.25">
      <c r="A188" s="374">
        <v>34</v>
      </c>
      <c r="B188" s="23" t="s">
        <v>455</v>
      </c>
      <c r="C188" s="585">
        <f>D188</f>
        <v>3080.38</v>
      </c>
      <c r="D188" s="585">
        <f>SUM(E188:L188)</f>
        <v>3080.38</v>
      </c>
      <c r="E188" s="585"/>
      <c r="F188" s="585">
        <v>3080.38</v>
      </c>
      <c r="G188" s="585"/>
      <c r="H188" s="585"/>
      <c r="I188" s="585"/>
      <c r="J188" s="585"/>
      <c r="K188" s="585"/>
      <c r="L188" s="585"/>
    </row>
    <row r="189" spans="1:12" s="580" customFormat="1" ht="22.5" x14ac:dyDescent="0.25">
      <c r="A189" s="606"/>
      <c r="B189" s="581" t="s">
        <v>1063</v>
      </c>
      <c r="C189" s="582">
        <f>C190+C191</f>
        <v>6811.0779999999995</v>
      </c>
      <c r="D189" s="582">
        <f t="shared" ref="D189:L189" si="47">D190+D191</f>
        <v>6811.0779999999995</v>
      </c>
      <c r="E189" s="582">
        <f t="shared" si="47"/>
        <v>0</v>
      </c>
      <c r="F189" s="582">
        <f t="shared" si="47"/>
        <v>6811.0779999999995</v>
      </c>
      <c r="G189" s="582">
        <f t="shared" si="47"/>
        <v>0</v>
      </c>
      <c r="H189" s="582">
        <f t="shared" si="47"/>
        <v>0</v>
      </c>
      <c r="I189" s="582">
        <f t="shared" si="47"/>
        <v>0</v>
      </c>
      <c r="J189" s="582">
        <f t="shared" si="47"/>
        <v>0</v>
      </c>
      <c r="K189" s="582">
        <f t="shared" si="47"/>
        <v>0</v>
      </c>
      <c r="L189" s="582">
        <f t="shared" si="47"/>
        <v>0</v>
      </c>
    </row>
    <row r="190" spans="1:12" ht="21" x14ac:dyDescent="0.25">
      <c r="A190" s="374">
        <v>35</v>
      </c>
      <c r="B190" s="23" t="s">
        <v>463</v>
      </c>
      <c r="C190" s="585">
        <f>D190</f>
        <v>3076.8580000000002</v>
      </c>
      <c r="D190" s="585">
        <f>SUM(E190:L190)</f>
        <v>3076.8580000000002</v>
      </c>
      <c r="E190" s="585"/>
      <c r="F190" s="585">
        <v>3076.8580000000002</v>
      </c>
      <c r="G190" s="585"/>
      <c r="H190" s="585"/>
      <c r="I190" s="585"/>
      <c r="J190" s="585"/>
      <c r="K190" s="585"/>
      <c r="L190" s="585"/>
    </row>
    <row r="191" spans="1:12" ht="56.25" x14ac:dyDescent="0.25">
      <c r="A191" s="374">
        <v>36</v>
      </c>
      <c r="B191" s="23" t="s">
        <v>462</v>
      </c>
      <c r="C191" s="585">
        <f>D191</f>
        <v>3734.22</v>
      </c>
      <c r="D191" s="585">
        <f>SUM(E191:L191)</f>
        <v>3734.22</v>
      </c>
      <c r="E191" s="585"/>
      <c r="F191" s="585">
        <v>3734.22</v>
      </c>
      <c r="G191" s="585"/>
      <c r="H191" s="585"/>
      <c r="I191" s="585"/>
      <c r="J191" s="585"/>
      <c r="K191" s="585"/>
      <c r="L191" s="585"/>
    </row>
    <row r="192" spans="1:12" s="580" customFormat="1" ht="45" x14ac:dyDescent="0.25">
      <c r="A192" s="606"/>
      <c r="B192" s="581" t="s">
        <v>1060</v>
      </c>
      <c r="C192" s="582">
        <f>C193+C194</f>
        <v>18649.378000000001</v>
      </c>
      <c r="D192" s="582">
        <f t="shared" ref="D192:L192" si="48">D193+D194</f>
        <v>17468.802</v>
      </c>
      <c r="E192" s="582">
        <f t="shared" si="48"/>
        <v>8980.4830000000002</v>
      </c>
      <c r="F192" s="582">
        <f t="shared" si="48"/>
        <v>0</v>
      </c>
      <c r="G192" s="582">
        <f t="shared" si="48"/>
        <v>0</v>
      </c>
      <c r="H192" s="588">
        <f t="shared" si="48"/>
        <v>0</v>
      </c>
      <c r="I192" s="582">
        <f t="shared" si="48"/>
        <v>1181.8489999999999</v>
      </c>
      <c r="J192" s="582">
        <f t="shared" si="48"/>
        <v>0</v>
      </c>
      <c r="K192" s="582">
        <f t="shared" si="48"/>
        <v>0</v>
      </c>
      <c r="L192" s="582">
        <f t="shared" si="48"/>
        <v>7306.47</v>
      </c>
    </row>
    <row r="193" spans="1:12" ht="37.5" x14ac:dyDescent="0.25">
      <c r="A193" s="374">
        <v>37</v>
      </c>
      <c r="B193" s="6" t="s">
        <v>1014</v>
      </c>
      <c r="C193" s="585">
        <v>11342.907999999999</v>
      </c>
      <c r="D193" s="585">
        <f>E193+I193+K193</f>
        <v>10162.332</v>
      </c>
      <c r="E193" s="585">
        <v>8980.4830000000002</v>
      </c>
      <c r="F193" s="585"/>
      <c r="G193" s="585"/>
      <c r="H193" s="585"/>
      <c r="I193" s="585">
        <v>1181.8489999999999</v>
      </c>
      <c r="J193" s="585"/>
      <c r="K193" s="585">
        <v>0</v>
      </c>
      <c r="L193" s="585"/>
    </row>
    <row r="194" spans="1:12" ht="37.5" x14ac:dyDescent="0.25">
      <c r="A194" s="374">
        <v>38</v>
      </c>
      <c r="B194" s="6" t="s">
        <v>1166</v>
      </c>
      <c r="C194" s="585">
        <v>7306.47</v>
      </c>
      <c r="D194" s="585">
        <f>SUM(E194:L194)</f>
        <v>7306.47</v>
      </c>
      <c r="E194" s="585"/>
      <c r="F194" s="585"/>
      <c r="G194" s="585"/>
      <c r="H194" s="585"/>
      <c r="I194" s="585">
        <v>0</v>
      </c>
      <c r="J194" s="585"/>
      <c r="K194" s="585">
        <v>0</v>
      </c>
      <c r="L194" s="585">
        <v>7306.47</v>
      </c>
    </row>
    <row r="195" spans="1:12" s="162" customFormat="1" ht="22.5" x14ac:dyDescent="0.25">
      <c r="A195" s="371"/>
      <c r="B195" s="579" t="s">
        <v>1069</v>
      </c>
      <c r="C195" s="168">
        <f>C196+C199+C207+C209</f>
        <v>29153.006000000001</v>
      </c>
      <c r="D195" s="168">
        <f t="shared" ref="D195:L195" si="49">D196+D199+D207+D209</f>
        <v>27213.734629999999</v>
      </c>
      <c r="E195" s="168">
        <f t="shared" si="49"/>
        <v>9885.67</v>
      </c>
      <c r="F195" s="168">
        <f t="shared" si="49"/>
        <v>927.42100000000005</v>
      </c>
      <c r="G195" s="168">
        <f t="shared" si="49"/>
        <v>8068.3531299999995</v>
      </c>
      <c r="H195" s="168">
        <f t="shared" si="49"/>
        <v>967.09900000000005</v>
      </c>
      <c r="I195" s="168">
        <f t="shared" si="49"/>
        <v>439.07799999999997</v>
      </c>
      <c r="J195" s="168">
        <f t="shared" si="49"/>
        <v>6767.8379999999997</v>
      </c>
      <c r="K195" s="168">
        <f t="shared" si="49"/>
        <v>34.200499999999998</v>
      </c>
      <c r="L195" s="168">
        <f t="shared" si="49"/>
        <v>124.075</v>
      </c>
    </row>
    <row r="196" spans="1:12" s="580" customFormat="1" ht="22.5" x14ac:dyDescent="0.25">
      <c r="A196" s="606"/>
      <c r="B196" s="581" t="s">
        <v>1061</v>
      </c>
      <c r="C196" s="582">
        <f>C197+C198</f>
        <v>1049.088</v>
      </c>
      <c r="D196" s="582">
        <f t="shared" ref="D196:L196" si="50">D197+D198</f>
        <v>1049.0915</v>
      </c>
      <c r="E196" s="582">
        <f t="shared" si="50"/>
        <v>0</v>
      </c>
      <c r="F196" s="582">
        <f t="shared" si="50"/>
        <v>0</v>
      </c>
      <c r="G196" s="582">
        <f t="shared" si="50"/>
        <v>0</v>
      </c>
      <c r="H196" s="582">
        <f t="shared" si="50"/>
        <v>0</v>
      </c>
      <c r="I196" s="582">
        <f t="shared" si="50"/>
        <v>307.77</v>
      </c>
      <c r="J196" s="582">
        <f t="shared" si="50"/>
        <v>583.04600000000005</v>
      </c>
      <c r="K196" s="582">
        <f t="shared" si="50"/>
        <v>34.200499999999998</v>
      </c>
      <c r="L196" s="582">
        <f t="shared" si="50"/>
        <v>124.075</v>
      </c>
    </row>
    <row r="197" spans="1:12" ht="56.25" x14ac:dyDescent="0.25">
      <c r="A197" s="374">
        <v>1</v>
      </c>
      <c r="B197" s="6" t="s">
        <v>1140</v>
      </c>
      <c r="C197" s="585">
        <f>D197</f>
        <v>583.04600000000005</v>
      </c>
      <c r="D197" s="585">
        <f>SUM(E197:L197)</f>
        <v>583.04600000000005</v>
      </c>
      <c r="E197" s="585"/>
      <c r="F197" s="585"/>
      <c r="G197" s="585"/>
      <c r="H197" s="585"/>
      <c r="I197" s="585"/>
      <c r="J197" s="585">
        <v>583.04600000000005</v>
      </c>
      <c r="K197" s="585"/>
      <c r="L197" s="585"/>
    </row>
    <row r="198" spans="1:12" ht="75" x14ac:dyDescent="0.25">
      <c r="A198" s="374">
        <v>2</v>
      </c>
      <c r="B198" s="23" t="s">
        <v>1176</v>
      </c>
      <c r="C198" s="585">
        <v>466.04199999999997</v>
      </c>
      <c r="D198" s="585">
        <f>SUM(E198:L198)</f>
        <v>466.04549999999995</v>
      </c>
      <c r="E198" s="585"/>
      <c r="F198" s="69"/>
      <c r="G198" s="585"/>
      <c r="H198" s="585"/>
      <c r="I198" s="585">
        <v>307.77</v>
      </c>
      <c r="J198" s="585"/>
      <c r="K198" s="585">
        <v>34.200499999999998</v>
      </c>
      <c r="L198" s="585">
        <v>124.075</v>
      </c>
    </row>
    <row r="199" spans="1:12" s="580" customFormat="1" ht="45" x14ac:dyDescent="0.25">
      <c r="A199" s="606"/>
      <c r="B199" s="581" t="s">
        <v>569</v>
      </c>
      <c r="C199" s="582">
        <f t="shared" ref="C199:L199" si="51">SUM(C200:C206)</f>
        <v>22980.999000000003</v>
      </c>
      <c r="D199" s="582">
        <f t="shared" si="51"/>
        <v>22939.690130000003</v>
      </c>
      <c r="E199" s="582">
        <f t="shared" si="51"/>
        <v>8703.8950000000004</v>
      </c>
      <c r="F199" s="582">
        <f t="shared" si="51"/>
        <v>927.42100000000005</v>
      </c>
      <c r="G199" s="582">
        <f t="shared" si="51"/>
        <v>8068.3531299999995</v>
      </c>
      <c r="H199" s="582">
        <f t="shared" si="51"/>
        <v>967.09900000000005</v>
      </c>
      <c r="I199" s="582">
        <f t="shared" si="51"/>
        <v>0</v>
      </c>
      <c r="J199" s="582">
        <f t="shared" si="51"/>
        <v>4272.9219999999996</v>
      </c>
      <c r="K199" s="582">
        <f t="shared" si="51"/>
        <v>0</v>
      </c>
      <c r="L199" s="582">
        <f t="shared" si="51"/>
        <v>0</v>
      </c>
    </row>
    <row r="200" spans="1:12" ht="112.5" x14ac:dyDescent="0.25">
      <c r="A200" s="374">
        <v>3</v>
      </c>
      <c r="B200" s="6" t="s">
        <v>1045</v>
      </c>
      <c r="C200" s="585">
        <v>9670.9940000000006</v>
      </c>
      <c r="D200" s="585">
        <f t="shared" ref="D200:D206" si="52">SUM(E200:L200)</f>
        <v>9670.9940000000006</v>
      </c>
      <c r="E200" s="585">
        <v>8703.8950000000004</v>
      </c>
      <c r="F200" s="585"/>
      <c r="G200" s="585"/>
      <c r="H200" s="585">
        <v>967.09900000000005</v>
      </c>
      <c r="I200" s="585"/>
      <c r="J200" s="585"/>
      <c r="K200" s="585">
        <v>0</v>
      </c>
      <c r="L200" s="585"/>
    </row>
    <row r="201" spans="1:12" ht="75" x14ac:dyDescent="0.25">
      <c r="A201" s="374">
        <v>4</v>
      </c>
      <c r="B201" s="6" t="s">
        <v>1120</v>
      </c>
      <c r="C201" s="585">
        <f>D201</f>
        <v>927.42100000000005</v>
      </c>
      <c r="D201" s="585">
        <f t="shared" si="52"/>
        <v>927.42100000000005</v>
      </c>
      <c r="E201" s="585"/>
      <c r="F201" s="585">
        <v>927.42100000000005</v>
      </c>
      <c r="G201" s="585"/>
      <c r="H201" s="585"/>
      <c r="I201" s="585"/>
      <c r="J201" s="585"/>
      <c r="K201" s="585"/>
      <c r="L201" s="585"/>
    </row>
    <row r="202" spans="1:12" ht="93.75" x14ac:dyDescent="0.25">
      <c r="A202" s="374">
        <v>5</v>
      </c>
      <c r="B202" s="6" t="s">
        <v>1080</v>
      </c>
      <c r="C202" s="585">
        <v>3808.962</v>
      </c>
      <c r="D202" s="585">
        <f t="shared" si="52"/>
        <v>3790.9282499999999</v>
      </c>
      <c r="E202" s="585"/>
      <c r="F202" s="585"/>
      <c r="G202" s="585">
        <v>3790.9282499999999</v>
      </c>
      <c r="H202" s="585"/>
      <c r="I202" s="585"/>
      <c r="J202" s="585"/>
      <c r="K202" s="585"/>
      <c r="L202" s="585"/>
    </row>
    <row r="203" spans="1:12" ht="93.75" x14ac:dyDescent="0.25">
      <c r="A203" s="374">
        <v>6</v>
      </c>
      <c r="B203" s="6" t="s">
        <v>1081</v>
      </c>
      <c r="C203" s="585">
        <v>4300.7</v>
      </c>
      <c r="D203" s="585">
        <f t="shared" si="52"/>
        <v>4277.4248799999996</v>
      </c>
      <c r="E203" s="585"/>
      <c r="F203" s="585"/>
      <c r="G203" s="585">
        <v>4277.4248799999996</v>
      </c>
      <c r="H203" s="585"/>
      <c r="I203" s="585"/>
      <c r="J203" s="585"/>
      <c r="K203" s="585"/>
      <c r="L203" s="585"/>
    </row>
    <row r="204" spans="1:12" ht="75" x14ac:dyDescent="0.25">
      <c r="A204" s="374">
        <v>7</v>
      </c>
      <c r="B204" s="6" t="s">
        <v>1277</v>
      </c>
      <c r="C204" s="585">
        <f t="shared" ref="C204:C211" si="53">D204</f>
        <v>3006.5259999999998</v>
      </c>
      <c r="D204" s="585">
        <f t="shared" si="52"/>
        <v>3006.5259999999998</v>
      </c>
      <c r="E204" s="585"/>
      <c r="F204" s="585"/>
      <c r="G204" s="585"/>
      <c r="H204" s="585"/>
      <c r="I204" s="585"/>
      <c r="J204" s="585">
        <v>3006.5259999999998</v>
      </c>
      <c r="K204" s="585"/>
      <c r="L204" s="585"/>
    </row>
    <row r="205" spans="1:12" ht="75" x14ac:dyDescent="0.25">
      <c r="A205" s="374">
        <v>8</v>
      </c>
      <c r="B205" s="6" t="s">
        <v>1278</v>
      </c>
      <c r="C205" s="585">
        <f t="shared" si="53"/>
        <v>805</v>
      </c>
      <c r="D205" s="585">
        <f t="shared" si="52"/>
        <v>805</v>
      </c>
      <c r="E205" s="585"/>
      <c r="F205" s="585"/>
      <c r="G205" s="585"/>
      <c r="H205" s="585"/>
      <c r="I205" s="585"/>
      <c r="J205" s="585">
        <v>805</v>
      </c>
      <c r="K205" s="585"/>
      <c r="L205" s="585"/>
    </row>
    <row r="206" spans="1:12" ht="93.75" x14ac:dyDescent="0.25">
      <c r="A206" s="374">
        <v>9</v>
      </c>
      <c r="B206" s="6" t="s">
        <v>1279</v>
      </c>
      <c r="C206" s="585">
        <f t="shared" si="53"/>
        <v>461.39600000000002</v>
      </c>
      <c r="D206" s="585">
        <f t="shared" si="52"/>
        <v>461.39600000000002</v>
      </c>
      <c r="E206" s="585"/>
      <c r="F206" s="585"/>
      <c r="G206" s="585"/>
      <c r="H206" s="585"/>
      <c r="I206" s="585"/>
      <c r="J206" s="585">
        <v>461.39600000000002</v>
      </c>
      <c r="K206" s="585"/>
      <c r="L206" s="585"/>
    </row>
    <row r="207" spans="1:12" s="580" customFormat="1" ht="22.5" x14ac:dyDescent="0.25">
      <c r="A207" s="606"/>
      <c r="B207" s="581" t="s">
        <v>1064</v>
      </c>
      <c r="C207" s="582">
        <f>C208</f>
        <v>3211.049</v>
      </c>
      <c r="D207" s="582">
        <f t="shared" ref="D207:L207" si="54">D208</f>
        <v>1313.0830000000001</v>
      </c>
      <c r="E207" s="582">
        <f t="shared" si="54"/>
        <v>1181.7750000000001</v>
      </c>
      <c r="F207" s="582">
        <f t="shared" si="54"/>
        <v>0</v>
      </c>
      <c r="G207" s="582">
        <f t="shared" si="54"/>
        <v>0</v>
      </c>
      <c r="H207" s="582">
        <f t="shared" si="54"/>
        <v>0</v>
      </c>
      <c r="I207" s="582">
        <f t="shared" si="54"/>
        <v>131.30799999999999</v>
      </c>
      <c r="J207" s="582">
        <f t="shared" si="54"/>
        <v>0</v>
      </c>
      <c r="K207" s="582">
        <f t="shared" si="54"/>
        <v>0</v>
      </c>
      <c r="L207" s="582">
        <f t="shared" si="54"/>
        <v>0</v>
      </c>
    </row>
    <row r="208" spans="1:12" ht="131.25" x14ac:dyDescent="0.25">
      <c r="A208" s="374">
        <v>10</v>
      </c>
      <c r="B208" s="23" t="s">
        <v>1021</v>
      </c>
      <c r="C208" s="585">
        <v>3211.049</v>
      </c>
      <c r="D208" s="585">
        <f>SUM(E208:L208)</f>
        <v>1313.0830000000001</v>
      </c>
      <c r="E208" s="585">
        <v>1181.7750000000001</v>
      </c>
      <c r="F208" s="69"/>
      <c r="G208" s="585"/>
      <c r="H208" s="585"/>
      <c r="I208" s="585">
        <v>131.30799999999999</v>
      </c>
      <c r="J208" s="585"/>
      <c r="K208" s="585">
        <v>0</v>
      </c>
      <c r="L208" s="585"/>
    </row>
    <row r="209" spans="1:12" s="580" customFormat="1" ht="22.5" x14ac:dyDescent="0.25">
      <c r="A209" s="606"/>
      <c r="B209" s="581" t="s">
        <v>1063</v>
      </c>
      <c r="C209" s="582">
        <f>C210+C211</f>
        <v>1911.8700000000001</v>
      </c>
      <c r="D209" s="582">
        <f t="shared" ref="D209:L209" si="55">D210+D211</f>
        <v>1911.8700000000001</v>
      </c>
      <c r="E209" s="582">
        <f t="shared" si="55"/>
        <v>0</v>
      </c>
      <c r="F209" s="582">
        <f t="shared" si="55"/>
        <v>0</v>
      </c>
      <c r="G209" s="582">
        <f t="shared" si="55"/>
        <v>0</v>
      </c>
      <c r="H209" s="582">
        <f t="shared" si="55"/>
        <v>0</v>
      </c>
      <c r="I209" s="582">
        <f t="shared" si="55"/>
        <v>0</v>
      </c>
      <c r="J209" s="582">
        <f t="shared" si="55"/>
        <v>1911.8700000000001</v>
      </c>
      <c r="K209" s="582">
        <f t="shared" si="55"/>
        <v>0</v>
      </c>
      <c r="L209" s="582">
        <f t="shared" si="55"/>
        <v>0</v>
      </c>
    </row>
    <row r="210" spans="1:12" ht="93.75" x14ac:dyDescent="0.25">
      <c r="A210" s="374">
        <v>11</v>
      </c>
      <c r="B210" s="6" t="s">
        <v>1280</v>
      </c>
      <c r="C210" s="585">
        <f t="shared" si="53"/>
        <v>404.80700000000002</v>
      </c>
      <c r="D210" s="585">
        <f>SUM(E210:L210)</f>
        <v>404.80700000000002</v>
      </c>
      <c r="E210" s="585"/>
      <c r="F210" s="585"/>
      <c r="G210" s="585"/>
      <c r="H210" s="585"/>
      <c r="I210" s="585"/>
      <c r="J210" s="585">
        <v>404.80700000000002</v>
      </c>
      <c r="K210" s="585"/>
      <c r="L210" s="585"/>
    </row>
    <row r="211" spans="1:12" ht="93.75" x14ac:dyDescent="0.25">
      <c r="A211" s="374">
        <v>12</v>
      </c>
      <c r="B211" s="6" t="s">
        <v>1281</v>
      </c>
      <c r="C211" s="585">
        <f t="shared" si="53"/>
        <v>1507.0630000000001</v>
      </c>
      <c r="D211" s="585">
        <f>SUM(E211:L211)</f>
        <v>1507.0630000000001</v>
      </c>
      <c r="E211" s="585"/>
      <c r="F211" s="585"/>
      <c r="G211" s="585"/>
      <c r="H211" s="585"/>
      <c r="I211" s="585"/>
      <c r="J211" s="585">
        <v>1507.0630000000001</v>
      </c>
      <c r="K211" s="585"/>
      <c r="L211" s="585"/>
    </row>
    <row r="212" spans="1:12" s="162" customFormat="1" ht="22.5" x14ac:dyDescent="0.25">
      <c r="A212" s="371"/>
      <c r="B212" s="579" t="s">
        <v>1068</v>
      </c>
      <c r="C212" s="168">
        <f>C213+C215+C217+C221+C228+C230+C226</f>
        <v>36736.385619999994</v>
      </c>
      <c r="D212" s="168">
        <f t="shared" ref="D212:L212" si="56">D213+D215+D217+D221+D228+D230+D226</f>
        <v>36647.598910000001</v>
      </c>
      <c r="E212" s="168">
        <f t="shared" si="56"/>
        <v>2140.7979999999998</v>
      </c>
      <c r="F212" s="168">
        <f t="shared" si="56"/>
        <v>0</v>
      </c>
      <c r="G212" s="168">
        <f t="shared" si="56"/>
        <v>22947.973910000001</v>
      </c>
      <c r="H212" s="168">
        <f t="shared" si="56"/>
        <v>1490</v>
      </c>
      <c r="I212" s="168">
        <f t="shared" si="56"/>
        <v>237.86600000000001</v>
      </c>
      <c r="J212" s="168">
        <f t="shared" si="56"/>
        <v>5884.9610000000002</v>
      </c>
      <c r="K212" s="168">
        <f t="shared" si="56"/>
        <v>0</v>
      </c>
      <c r="L212" s="168">
        <f t="shared" si="56"/>
        <v>3946</v>
      </c>
    </row>
    <row r="213" spans="1:12" s="580" customFormat="1" ht="45" x14ac:dyDescent="0.25">
      <c r="A213" s="606"/>
      <c r="B213" s="581" t="s">
        <v>182</v>
      </c>
      <c r="C213" s="582">
        <f>C214</f>
        <v>2497.15</v>
      </c>
      <c r="D213" s="582">
        <f t="shared" ref="D213:L213" si="57">D214</f>
        <v>2454.5569999999998</v>
      </c>
      <c r="E213" s="582">
        <f t="shared" si="57"/>
        <v>0</v>
      </c>
      <c r="F213" s="582">
        <f t="shared" si="57"/>
        <v>0</v>
      </c>
      <c r="G213" s="582">
        <f t="shared" si="57"/>
        <v>2454.5569999999998</v>
      </c>
      <c r="H213" s="582">
        <f t="shared" si="57"/>
        <v>0</v>
      </c>
      <c r="I213" s="582">
        <f t="shared" si="57"/>
        <v>0</v>
      </c>
      <c r="J213" s="582">
        <f t="shared" si="57"/>
        <v>0</v>
      </c>
      <c r="K213" s="582">
        <f t="shared" si="57"/>
        <v>0</v>
      </c>
      <c r="L213" s="582">
        <f t="shared" si="57"/>
        <v>0</v>
      </c>
    </row>
    <row r="214" spans="1:12" ht="75" x14ac:dyDescent="0.25">
      <c r="A214" s="374">
        <v>1</v>
      </c>
      <c r="B214" s="23" t="s">
        <v>1341</v>
      </c>
      <c r="C214" s="585">
        <v>2497.15</v>
      </c>
      <c r="D214" s="585">
        <f>SUM(E214:L214)</f>
        <v>2454.5569999999998</v>
      </c>
      <c r="E214" s="585"/>
      <c r="F214" s="585"/>
      <c r="G214" s="585">
        <v>2454.5569999999998</v>
      </c>
      <c r="H214" s="585"/>
      <c r="I214" s="585"/>
      <c r="J214" s="585"/>
      <c r="K214" s="585"/>
      <c r="L214" s="585"/>
    </row>
    <row r="215" spans="1:12" s="580" customFormat="1" ht="22.5" x14ac:dyDescent="0.25">
      <c r="A215" s="606"/>
      <c r="B215" s="581" t="s">
        <v>1061</v>
      </c>
      <c r="C215" s="582">
        <f>C216</f>
        <v>6800.2474099999999</v>
      </c>
      <c r="D215" s="582">
        <f t="shared" ref="D215:L215" si="58">D216</f>
        <v>6775.9150100000006</v>
      </c>
      <c r="E215" s="582">
        <f t="shared" si="58"/>
        <v>0</v>
      </c>
      <c r="F215" s="582">
        <f t="shared" si="58"/>
        <v>0</v>
      </c>
      <c r="G215" s="582">
        <f t="shared" si="58"/>
        <v>6775.9150100000006</v>
      </c>
      <c r="H215" s="588">
        <f t="shared" si="58"/>
        <v>0</v>
      </c>
      <c r="I215" s="582">
        <f t="shared" si="58"/>
        <v>0</v>
      </c>
      <c r="J215" s="582">
        <f t="shared" si="58"/>
        <v>0</v>
      </c>
      <c r="K215" s="582">
        <f t="shared" si="58"/>
        <v>0</v>
      </c>
      <c r="L215" s="582">
        <f t="shared" si="58"/>
        <v>0</v>
      </c>
    </row>
    <row r="216" spans="1:12" ht="75" x14ac:dyDescent="0.25">
      <c r="A216" s="374">
        <v>2</v>
      </c>
      <c r="B216" s="23" t="s">
        <v>1083</v>
      </c>
      <c r="C216" s="585">
        <v>6800.2474099999999</v>
      </c>
      <c r="D216" s="585">
        <f>SUM(E216:L216)</f>
        <v>6775.9150100000006</v>
      </c>
      <c r="E216" s="585"/>
      <c r="F216" s="585"/>
      <c r="G216" s="585">
        <v>6775.9150100000006</v>
      </c>
      <c r="H216" s="585"/>
      <c r="I216" s="585"/>
      <c r="J216" s="585"/>
      <c r="K216" s="585"/>
      <c r="L216" s="585"/>
    </row>
    <row r="217" spans="1:12" s="580" customFormat="1" ht="45" x14ac:dyDescent="0.25">
      <c r="A217" s="606"/>
      <c r="B217" s="581" t="s">
        <v>569</v>
      </c>
      <c r="C217" s="582">
        <f>SUM(C218:C220)</f>
        <v>13624.942209999999</v>
      </c>
      <c r="D217" s="582">
        <f t="shared" ref="D217:L217" si="59">SUM(D218:D220)</f>
        <v>13606.5589</v>
      </c>
      <c r="E217" s="582">
        <f t="shared" si="59"/>
        <v>0</v>
      </c>
      <c r="F217" s="582">
        <f t="shared" si="59"/>
        <v>0</v>
      </c>
      <c r="G217" s="582">
        <f t="shared" si="59"/>
        <v>9660.5589</v>
      </c>
      <c r="H217" s="588">
        <f t="shared" si="59"/>
        <v>0</v>
      </c>
      <c r="I217" s="582">
        <f t="shared" si="59"/>
        <v>0</v>
      </c>
      <c r="J217" s="582">
        <f t="shared" si="59"/>
        <v>0</v>
      </c>
      <c r="K217" s="582">
        <f t="shared" si="59"/>
        <v>0</v>
      </c>
      <c r="L217" s="582">
        <f t="shared" si="59"/>
        <v>3946</v>
      </c>
    </row>
    <row r="218" spans="1:12" ht="93.75" x14ac:dyDescent="0.25">
      <c r="A218" s="374">
        <v>3</v>
      </c>
      <c r="B218" s="23" t="s">
        <v>1082</v>
      </c>
      <c r="C218" s="585">
        <v>5879.2792099999997</v>
      </c>
      <c r="D218" s="585">
        <f>SUM(E218:L218)</f>
        <v>5864.2792100000006</v>
      </c>
      <c r="E218" s="585"/>
      <c r="F218" s="585"/>
      <c r="G218" s="585">
        <v>5864.2792100000006</v>
      </c>
      <c r="H218" s="585"/>
      <c r="I218" s="585"/>
      <c r="J218" s="585"/>
      <c r="K218" s="585"/>
      <c r="L218" s="585"/>
    </row>
    <row r="219" spans="1:12" ht="93.75" x14ac:dyDescent="0.25">
      <c r="A219" s="374">
        <v>4</v>
      </c>
      <c r="B219" s="23" t="s">
        <v>1342</v>
      </c>
      <c r="C219" s="585">
        <v>3799.663</v>
      </c>
      <c r="D219" s="585">
        <f>SUM(E219:L219)</f>
        <v>3796.2796899999998</v>
      </c>
      <c r="E219" s="585"/>
      <c r="F219" s="585"/>
      <c r="G219" s="585">
        <v>3796.2796899999998</v>
      </c>
      <c r="H219" s="585"/>
      <c r="I219" s="585"/>
      <c r="J219" s="585"/>
      <c r="K219" s="585"/>
      <c r="L219" s="585"/>
    </row>
    <row r="220" spans="1:12" ht="37.5" x14ac:dyDescent="0.25">
      <c r="A220" s="374">
        <v>5</v>
      </c>
      <c r="B220" s="23" t="s">
        <v>1172</v>
      </c>
      <c r="C220" s="585">
        <v>3946</v>
      </c>
      <c r="D220" s="585">
        <f>SUM(E220:L220)</f>
        <v>3946</v>
      </c>
      <c r="E220" s="585"/>
      <c r="F220" s="585"/>
      <c r="G220" s="585"/>
      <c r="H220" s="585"/>
      <c r="I220" s="585"/>
      <c r="J220" s="585"/>
      <c r="K220" s="585"/>
      <c r="L220" s="585">
        <v>3946</v>
      </c>
    </row>
    <row r="221" spans="1:12" s="580" customFormat="1" ht="22.5" x14ac:dyDescent="0.25">
      <c r="A221" s="606"/>
      <c r="B221" s="581" t="s">
        <v>1064</v>
      </c>
      <c r="C221" s="582">
        <f>SUM(C222:C225)</f>
        <v>9695.3970000000008</v>
      </c>
      <c r="D221" s="582">
        <f t="shared" ref="D221:L221" si="60">SUM(D222:D225)</f>
        <v>9691.9189999999999</v>
      </c>
      <c r="E221" s="582">
        <f t="shared" si="60"/>
        <v>0</v>
      </c>
      <c r="F221" s="582">
        <f t="shared" si="60"/>
        <v>0</v>
      </c>
      <c r="G221" s="582">
        <f t="shared" si="60"/>
        <v>4056.9430000000002</v>
      </c>
      <c r="H221" s="588">
        <f t="shared" si="60"/>
        <v>0</v>
      </c>
      <c r="I221" s="582">
        <f t="shared" si="60"/>
        <v>0</v>
      </c>
      <c r="J221" s="582">
        <f t="shared" si="60"/>
        <v>5634.9760000000006</v>
      </c>
      <c r="K221" s="582">
        <f t="shared" si="60"/>
        <v>0</v>
      </c>
      <c r="L221" s="582">
        <f t="shared" si="60"/>
        <v>0</v>
      </c>
    </row>
    <row r="222" spans="1:12" ht="93.75" x14ac:dyDescent="0.25">
      <c r="A222" s="374">
        <v>6</v>
      </c>
      <c r="B222" s="23" t="s">
        <v>1343</v>
      </c>
      <c r="C222" s="585">
        <v>4060.4209999999998</v>
      </c>
      <c r="D222" s="585">
        <f>SUM(E222:L222)</f>
        <v>4056.9430000000002</v>
      </c>
      <c r="E222" s="585"/>
      <c r="F222" s="585"/>
      <c r="G222" s="585">
        <v>4056.9430000000002</v>
      </c>
      <c r="H222" s="585"/>
      <c r="I222" s="585"/>
      <c r="J222" s="585"/>
      <c r="K222" s="585"/>
      <c r="L222" s="585"/>
    </row>
    <row r="223" spans="1:12" ht="93.75" x14ac:dyDescent="0.25">
      <c r="A223" s="374">
        <v>7</v>
      </c>
      <c r="B223" s="23" t="s">
        <v>1344</v>
      </c>
      <c r="C223" s="585">
        <f t="shared" ref="C223:C229" si="61">D223</f>
        <v>458.98899999999998</v>
      </c>
      <c r="D223" s="585">
        <f>SUM(E223:L223)</f>
        <v>458.98899999999998</v>
      </c>
      <c r="E223" s="585"/>
      <c r="F223" s="69"/>
      <c r="G223" s="585"/>
      <c r="H223" s="585"/>
      <c r="I223" s="585"/>
      <c r="J223" s="585">
        <v>458.98899999999998</v>
      </c>
      <c r="K223" s="585"/>
      <c r="L223" s="585"/>
    </row>
    <row r="224" spans="1:12" ht="56.25" x14ac:dyDescent="0.25">
      <c r="A224" s="374">
        <v>8</v>
      </c>
      <c r="B224" s="23" t="s">
        <v>1345</v>
      </c>
      <c r="C224" s="585">
        <f t="shared" si="61"/>
        <v>850</v>
      </c>
      <c r="D224" s="585">
        <f>SUM(E224:L224)</f>
        <v>850</v>
      </c>
      <c r="E224" s="585"/>
      <c r="F224" s="69"/>
      <c r="G224" s="585"/>
      <c r="H224" s="585"/>
      <c r="I224" s="585"/>
      <c r="J224" s="585">
        <v>850</v>
      </c>
      <c r="K224" s="585"/>
      <c r="L224" s="585"/>
    </row>
    <row r="225" spans="1:12" ht="93.75" x14ac:dyDescent="0.25">
      <c r="A225" s="374">
        <v>9</v>
      </c>
      <c r="B225" s="23" t="s">
        <v>1282</v>
      </c>
      <c r="C225" s="585">
        <f t="shared" si="61"/>
        <v>4325.9870000000001</v>
      </c>
      <c r="D225" s="585">
        <f>SUM(E225:L225)</f>
        <v>4325.9870000000001</v>
      </c>
      <c r="E225" s="585"/>
      <c r="F225" s="69"/>
      <c r="G225" s="585"/>
      <c r="H225" s="585"/>
      <c r="I225" s="585"/>
      <c r="J225" s="585">
        <v>4325.9870000000001</v>
      </c>
      <c r="K225" s="585"/>
      <c r="L225" s="585"/>
    </row>
    <row r="226" spans="1:12" s="580" customFormat="1" ht="22.5" x14ac:dyDescent="0.25">
      <c r="A226" s="606"/>
      <c r="B226" s="581" t="s">
        <v>1063</v>
      </c>
      <c r="C226" s="582">
        <f>C227</f>
        <v>1490</v>
      </c>
      <c r="D226" s="582">
        <f t="shared" ref="D226:L226" si="62">D227</f>
        <v>1490</v>
      </c>
      <c r="E226" s="582">
        <f t="shared" si="62"/>
        <v>0</v>
      </c>
      <c r="F226" s="582">
        <f t="shared" si="62"/>
        <v>0</v>
      </c>
      <c r="G226" s="582">
        <f t="shared" si="62"/>
        <v>0</v>
      </c>
      <c r="H226" s="582">
        <f t="shared" si="62"/>
        <v>1490</v>
      </c>
      <c r="I226" s="582">
        <f t="shared" si="62"/>
        <v>0</v>
      </c>
      <c r="J226" s="582">
        <f t="shared" si="62"/>
        <v>0</v>
      </c>
      <c r="K226" s="582">
        <f t="shared" si="62"/>
        <v>0</v>
      </c>
      <c r="L226" s="582">
        <f t="shared" si="62"/>
        <v>0</v>
      </c>
    </row>
    <row r="227" spans="1:12" ht="56.25" x14ac:dyDescent="0.25">
      <c r="A227" s="374">
        <v>10</v>
      </c>
      <c r="B227" s="23" t="s">
        <v>1217</v>
      </c>
      <c r="C227" s="585">
        <f>D227</f>
        <v>1490</v>
      </c>
      <c r="D227" s="585">
        <f>SUM(E227:L227)</f>
        <v>1490</v>
      </c>
      <c r="E227" s="585"/>
      <c r="F227" s="69"/>
      <c r="G227" s="585"/>
      <c r="H227" s="585">
        <v>1490</v>
      </c>
      <c r="I227" s="585"/>
      <c r="J227" s="585"/>
      <c r="K227" s="585"/>
      <c r="L227" s="585"/>
    </row>
    <row r="228" spans="1:12" s="587" customFormat="1" ht="22.5" x14ac:dyDescent="0.25">
      <c r="A228" s="608"/>
      <c r="B228" s="581" t="s">
        <v>1065</v>
      </c>
      <c r="C228" s="588">
        <f>C229</f>
        <v>249.98500000000001</v>
      </c>
      <c r="D228" s="588">
        <f t="shared" ref="D228:L228" si="63">D229</f>
        <v>249.98500000000001</v>
      </c>
      <c r="E228" s="588">
        <f t="shared" si="63"/>
        <v>0</v>
      </c>
      <c r="F228" s="588">
        <f t="shared" si="63"/>
        <v>0</v>
      </c>
      <c r="G228" s="588">
        <f t="shared" si="63"/>
        <v>0</v>
      </c>
      <c r="H228" s="588">
        <f t="shared" si="63"/>
        <v>0</v>
      </c>
      <c r="I228" s="588">
        <f t="shared" si="63"/>
        <v>0</v>
      </c>
      <c r="J228" s="588">
        <f t="shared" si="63"/>
        <v>249.98500000000001</v>
      </c>
      <c r="K228" s="588">
        <f t="shared" si="63"/>
        <v>0</v>
      </c>
      <c r="L228" s="588">
        <f t="shared" si="63"/>
        <v>0</v>
      </c>
    </row>
    <row r="229" spans="1:12" ht="112.5" x14ac:dyDescent="0.25">
      <c r="A229" s="374">
        <v>11</v>
      </c>
      <c r="B229" s="23" t="s">
        <v>775</v>
      </c>
      <c r="C229" s="585">
        <f t="shared" si="61"/>
        <v>249.98500000000001</v>
      </c>
      <c r="D229" s="585">
        <f>SUM(E229:L229)</f>
        <v>249.98500000000001</v>
      </c>
      <c r="E229" s="585"/>
      <c r="F229" s="69"/>
      <c r="G229" s="585"/>
      <c r="H229" s="585"/>
      <c r="I229" s="585"/>
      <c r="J229" s="585">
        <v>249.98500000000001</v>
      </c>
      <c r="K229" s="585"/>
      <c r="L229" s="585"/>
    </row>
    <row r="230" spans="1:12" s="580" customFormat="1" ht="45" x14ac:dyDescent="0.25">
      <c r="A230" s="606"/>
      <c r="B230" s="581" t="s">
        <v>1060</v>
      </c>
      <c r="C230" s="582">
        <f>C231</f>
        <v>2378.6640000000002</v>
      </c>
      <c r="D230" s="582">
        <f t="shared" ref="D230:L230" si="64">D231</f>
        <v>2378.6639999999998</v>
      </c>
      <c r="E230" s="582">
        <f t="shared" si="64"/>
        <v>2140.7979999999998</v>
      </c>
      <c r="F230" s="582">
        <f t="shared" si="64"/>
        <v>0</v>
      </c>
      <c r="G230" s="582">
        <f t="shared" si="64"/>
        <v>0</v>
      </c>
      <c r="H230" s="582">
        <f t="shared" si="64"/>
        <v>0</v>
      </c>
      <c r="I230" s="582">
        <f t="shared" si="64"/>
        <v>237.86600000000001</v>
      </c>
      <c r="J230" s="582">
        <f t="shared" si="64"/>
        <v>0</v>
      </c>
      <c r="K230" s="582">
        <f t="shared" si="64"/>
        <v>0</v>
      </c>
      <c r="L230" s="582">
        <f t="shared" si="64"/>
        <v>0</v>
      </c>
    </row>
    <row r="231" spans="1:12" ht="75" x14ac:dyDescent="0.25">
      <c r="A231" s="374">
        <v>12</v>
      </c>
      <c r="B231" s="23" t="s">
        <v>1044</v>
      </c>
      <c r="C231" s="585">
        <v>2378.6640000000002</v>
      </c>
      <c r="D231" s="585">
        <f>E231+I231+K231</f>
        <v>2378.6639999999998</v>
      </c>
      <c r="E231" s="585">
        <v>2140.7979999999998</v>
      </c>
      <c r="F231" s="585"/>
      <c r="G231" s="585"/>
      <c r="H231" s="585"/>
      <c r="I231" s="585">
        <v>237.86600000000001</v>
      </c>
      <c r="J231" s="585"/>
      <c r="K231" s="585">
        <v>0</v>
      </c>
      <c r="L231" s="585"/>
    </row>
    <row r="232" spans="1:12" s="162" customFormat="1" ht="22.5" x14ac:dyDescent="0.25">
      <c r="A232" s="371"/>
      <c r="B232" s="579" t="s">
        <v>1141</v>
      </c>
      <c r="C232" s="591">
        <f>C233</f>
        <v>2000</v>
      </c>
      <c r="D232" s="591">
        <f t="shared" ref="D232:L232" si="65">D233</f>
        <v>2000</v>
      </c>
      <c r="E232" s="591">
        <f t="shared" si="65"/>
        <v>0</v>
      </c>
      <c r="F232" s="591">
        <f t="shared" si="65"/>
        <v>0</v>
      </c>
      <c r="G232" s="591">
        <f t="shared" si="65"/>
        <v>0</v>
      </c>
      <c r="H232" s="591">
        <f t="shared" si="65"/>
        <v>0</v>
      </c>
      <c r="I232" s="591">
        <f t="shared" si="65"/>
        <v>0</v>
      </c>
      <c r="J232" s="591">
        <f t="shared" si="65"/>
        <v>2000</v>
      </c>
      <c r="K232" s="591">
        <f t="shared" si="65"/>
        <v>0</v>
      </c>
      <c r="L232" s="591">
        <f t="shared" si="65"/>
        <v>0</v>
      </c>
    </row>
    <row r="233" spans="1:12" s="580" customFormat="1" ht="45" x14ac:dyDescent="0.25">
      <c r="A233" s="606"/>
      <c r="B233" s="581" t="s">
        <v>182</v>
      </c>
      <c r="C233" s="590">
        <f>SUM(C234:C242)</f>
        <v>2000</v>
      </c>
      <c r="D233" s="590">
        <f t="shared" ref="D233:L233" si="66">SUM(D234:D242)</f>
        <v>2000</v>
      </c>
      <c r="E233" s="590">
        <f t="shared" si="66"/>
        <v>0</v>
      </c>
      <c r="F233" s="590">
        <f t="shared" si="66"/>
        <v>0</v>
      </c>
      <c r="G233" s="590">
        <f t="shared" si="66"/>
        <v>0</v>
      </c>
      <c r="H233" s="590">
        <f t="shared" si="66"/>
        <v>0</v>
      </c>
      <c r="I233" s="590">
        <f t="shared" si="66"/>
        <v>0</v>
      </c>
      <c r="J233" s="590">
        <f t="shared" si="66"/>
        <v>2000</v>
      </c>
      <c r="K233" s="590">
        <f t="shared" si="66"/>
        <v>0</v>
      </c>
      <c r="L233" s="590">
        <f t="shared" si="66"/>
        <v>0</v>
      </c>
    </row>
    <row r="234" spans="1:12" ht="75" x14ac:dyDescent="0.25">
      <c r="A234" s="374">
        <v>1</v>
      </c>
      <c r="B234" s="23" t="s">
        <v>1283</v>
      </c>
      <c r="C234" s="585">
        <f t="shared" ref="C234:C242" si="67">D234</f>
        <v>250.24</v>
      </c>
      <c r="D234" s="585">
        <f t="shared" ref="D234:D242" si="68">SUM(E234:L234)</f>
        <v>250.24</v>
      </c>
      <c r="E234" s="585"/>
      <c r="F234" s="585"/>
      <c r="G234" s="585"/>
      <c r="H234" s="585"/>
      <c r="I234" s="585"/>
      <c r="J234" s="585">
        <v>250.24</v>
      </c>
      <c r="K234" s="585"/>
      <c r="L234" s="585"/>
    </row>
    <row r="235" spans="1:12" ht="75" x14ac:dyDescent="0.25">
      <c r="A235" s="374">
        <v>2</v>
      </c>
      <c r="B235" s="23" t="s">
        <v>1284</v>
      </c>
      <c r="C235" s="585">
        <f t="shared" si="67"/>
        <v>249.10599999999999</v>
      </c>
      <c r="D235" s="585">
        <f t="shared" si="68"/>
        <v>249.10599999999999</v>
      </c>
      <c r="E235" s="585"/>
      <c r="F235" s="585"/>
      <c r="G235" s="585"/>
      <c r="H235" s="585"/>
      <c r="I235" s="585"/>
      <c r="J235" s="585">
        <v>249.10599999999999</v>
      </c>
      <c r="K235" s="585"/>
      <c r="L235" s="585"/>
    </row>
    <row r="236" spans="1:12" ht="75" x14ac:dyDescent="0.25">
      <c r="A236" s="374">
        <v>3</v>
      </c>
      <c r="B236" s="23" t="s">
        <v>1285</v>
      </c>
      <c r="C236" s="585">
        <f t="shared" si="67"/>
        <v>249.095</v>
      </c>
      <c r="D236" s="585">
        <f t="shared" si="68"/>
        <v>249.095</v>
      </c>
      <c r="E236" s="585"/>
      <c r="F236" s="585"/>
      <c r="G236" s="585"/>
      <c r="H236" s="585"/>
      <c r="I236" s="585"/>
      <c r="J236" s="585">
        <v>249.095</v>
      </c>
      <c r="K236" s="585"/>
      <c r="L236" s="585"/>
    </row>
    <row r="237" spans="1:12" ht="75" x14ac:dyDescent="0.25">
      <c r="A237" s="374">
        <v>4</v>
      </c>
      <c r="B237" s="23" t="s">
        <v>1286</v>
      </c>
      <c r="C237" s="585">
        <f t="shared" si="67"/>
        <v>250.37200000000001</v>
      </c>
      <c r="D237" s="585">
        <f t="shared" si="68"/>
        <v>250.37200000000001</v>
      </c>
      <c r="E237" s="585"/>
      <c r="F237" s="585"/>
      <c r="G237" s="585"/>
      <c r="H237" s="585"/>
      <c r="I237" s="585"/>
      <c r="J237" s="585">
        <v>250.37200000000001</v>
      </c>
      <c r="K237" s="585"/>
      <c r="L237" s="585"/>
    </row>
    <row r="238" spans="1:12" ht="75" x14ac:dyDescent="0.25">
      <c r="A238" s="374">
        <v>5</v>
      </c>
      <c r="B238" s="23" t="s">
        <v>1287</v>
      </c>
      <c r="C238" s="585">
        <f t="shared" si="67"/>
        <v>250.58199999999999</v>
      </c>
      <c r="D238" s="585">
        <f t="shared" si="68"/>
        <v>250.58199999999999</v>
      </c>
      <c r="E238" s="585"/>
      <c r="F238" s="585"/>
      <c r="G238" s="585"/>
      <c r="H238" s="585"/>
      <c r="I238" s="585"/>
      <c r="J238" s="585">
        <v>250.58199999999999</v>
      </c>
      <c r="K238" s="585"/>
      <c r="L238" s="585"/>
    </row>
    <row r="239" spans="1:12" ht="75" x14ac:dyDescent="0.25">
      <c r="A239" s="374">
        <v>6</v>
      </c>
      <c r="B239" s="23" t="s">
        <v>1288</v>
      </c>
      <c r="C239" s="585">
        <f t="shared" si="67"/>
        <v>211.08199999999999</v>
      </c>
      <c r="D239" s="585">
        <f t="shared" si="68"/>
        <v>211.08199999999999</v>
      </c>
      <c r="E239" s="585"/>
      <c r="F239" s="585"/>
      <c r="G239" s="585"/>
      <c r="H239" s="585"/>
      <c r="I239" s="585"/>
      <c r="J239" s="585">
        <v>211.08199999999999</v>
      </c>
      <c r="K239" s="585"/>
      <c r="L239" s="585"/>
    </row>
    <row r="240" spans="1:12" ht="75" x14ac:dyDescent="0.25">
      <c r="A240" s="374">
        <v>7</v>
      </c>
      <c r="B240" s="23" t="s">
        <v>1289</v>
      </c>
      <c r="C240" s="585">
        <f>D240</f>
        <v>196.191</v>
      </c>
      <c r="D240" s="585">
        <f>SUM(E240:L240)</f>
        <v>196.191</v>
      </c>
      <c r="E240" s="585"/>
      <c r="F240" s="585"/>
      <c r="G240" s="585"/>
      <c r="H240" s="585"/>
      <c r="I240" s="585"/>
      <c r="J240" s="585">
        <v>196.191</v>
      </c>
      <c r="K240" s="585"/>
      <c r="L240" s="585"/>
    </row>
    <row r="241" spans="1:12" ht="75" x14ac:dyDescent="0.25">
      <c r="A241" s="374">
        <v>8</v>
      </c>
      <c r="B241" s="23" t="s">
        <v>1290</v>
      </c>
      <c r="C241" s="585">
        <f t="shared" si="67"/>
        <v>259.46199999999999</v>
      </c>
      <c r="D241" s="585">
        <f t="shared" si="68"/>
        <v>259.46199999999999</v>
      </c>
      <c r="E241" s="585"/>
      <c r="F241" s="585"/>
      <c r="G241" s="585"/>
      <c r="H241" s="585"/>
      <c r="I241" s="585"/>
      <c r="J241" s="585">
        <v>259.46199999999999</v>
      </c>
      <c r="K241" s="585"/>
      <c r="L241" s="585"/>
    </row>
    <row r="242" spans="1:12" ht="75" x14ac:dyDescent="0.25">
      <c r="A242" s="374">
        <v>9</v>
      </c>
      <c r="B242" s="23" t="s">
        <v>1291</v>
      </c>
      <c r="C242" s="585">
        <f t="shared" si="67"/>
        <v>83.87</v>
      </c>
      <c r="D242" s="585">
        <f t="shared" si="68"/>
        <v>83.87</v>
      </c>
      <c r="E242" s="585"/>
      <c r="F242" s="585"/>
      <c r="G242" s="585"/>
      <c r="H242" s="585"/>
      <c r="I242" s="585"/>
      <c r="J242" s="585">
        <v>83.87</v>
      </c>
      <c r="K242" s="585"/>
      <c r="L242" s="585"/>
    </row>
    <row r="243" spans="1:12" s="162" customFormat="1" ht="22.5" x14ac:dyDescent="0.25">
      <c r="A243" s="371"/>
      <c r="B243" s="579" t="s">
        <v>85</v>
      </c>
      <c r="C243" s="168">
        <f>C244+C246+C254+C263+C266+C278+C280+C282</f>
        <v>109121.57913</v>
      </c>
      <c r="D243" s="168">
        <f t="shared" ref="D243:L243" si="69">D244+D246+D254+D263+D266+D278+D280+D282</f>
        <v>94049.919129999995</v>
      </c>
      <c r="E243" s="168">
        <f t="shared" si="69"/>
        <v>12488.168000000001</v>
      </c>
      <c r="F243" s="168">
        <f t="shared" si="69"/>
        <v>6805.4661300000007</v>
      </c>
      <c r="G243" s="168">
        <f t="shared" si="69"/>
        <v>2556.1970000000001</v>
      </c>
      <c r="H243" s="168">
        <f t="shared" si="69"/>
        <v>7052.0839999999998</v>
      </c>
      <c r="I243" s="168">
        <f t="shared" si="69"/>
        <v>6842.0169999999998</v>
      </c>
      <c r="J243" s="168">
        <f t="shared" si="69"/>
        <v>5822.7870000000003</v>
      </c>
      <c r="K243" s="168">
        <f t="shared" si="69"/>
        <v>0</v>
      </c>
      <c r="L243" s="168">
        <f t="shared" si="69"/>
        <v>52483.199999999997</v>
      </c>
    </row>
    <row r="244" spans="1:12" s="580" customFormat="1" ht="45" x14ac:dyDescent="0.25">
      <c r="A244" s="606"/>
      <c r="B244" s="581" t="s">
        <v>182</v>
      </c>
      <c r="C244" s="582">
        <f>C245</f>
        <v>1356.9970000000001</v>
      </c>
      <c r="D244" s="582">
        <f t="shared" ref="D244:L244" si="70">D245</f>
        <v>1356.9970000000001</v>
      </c>
      <c r="E244" s="582">
        <f t="shared" si="70"/>
        <v>0</v>
      </c>
      <c r="F244" s="582">
        <f t="shared" si="70"/>
        <v>1356.9970000000001</v>
      </c>
      <c r="G244" s="582">
        <f t="shared" si="70"/>
        <v>0</v>
      </c>
      <c r="H244" s="582">
        <f t="shared" si="70"/>
        <v>0</v>
      </c>
      <c r="I244" s="582">
        <f t="shared" si="70"/>
        <v>0</v>
      </c>
      <c r="J244" s="582">
        <f t="shared" si="70"/>
        <v>0</v>
      </c>
      <c r="K244" s="582">
        <f t="shared" si="70"/>
        <v>0</v>
      </c>
      <c r="L244" s="582">
        <f t="shared" si="70"/>
        <v>0</v>
      </c>
    </row>
    <row r="245" spans="1:12" ht="56.25" x14ac:dyDescent="0.25">
      <c r="A245" s="374">
        <v>1</v>
      </c>
      <c r="B245" s="23" t="s">
        <v>24</v>
      </c>
      <c r="C245" s="585">
        <f>D245</f>
        <v>1356.9970000000001</v>
      </c>
      <c r="D245" s="585">
        <f>SUM(E245:L245)</f>
        <v>1356.9970000000001</v>
      </c>
      <c r="E245" s="585"/>
      <c r="F245" s="585">
        <v>1356.9970000000001</v>
      </c>
      <c r="G245" s="585"/>
      <c r="H245" s="585"/>
      <c r="I245" s="585"/>
      <c r="J245" s="585"/>
      <c r="K245" s="585"/>
      <c r="L245" s="585"/>
    </row>
    <row r="246" spans="1:12" s="580" customFormat="1" ht="22.5" x14ac:dyDescent="0.25">
      <c r="A246" s="606"/>
      <c r="B246" s="581" t="s">
        <v>1061</v>
      </c>
      <c r="C246" s="582">
        <f>SUM(C247:C253)</f>
        <v>53354.63121</v>
      </c>
      <c r="D246" s="582">
        <f t="shared" ref="D246:L246" si="71">SUM(D247:D253)</f>
        <v>53354.631209999992</v>
      </c>
      <c r="E246" s="582">
        <f t="shared" si="71"/>
        <v>0</v>
      </c>
      <c r="F246" s="582">
        <f t="shared" si="71"/>
        <v>0</v>
      </c>
      <c r="G246" s="582">
        <f t="shared" si="71"/>
        <v>0</v>
      </c>
      <c r="H246" s="582">
        <f t="shared" si="71"/>
        <v>0</v>
      </c>
      <c r="I246" s="582">
        <f t="shared" si="71"/>
        <v>5148.7</v>
      </c>
      <c r="J246" s="582">
        <f t="shared" si="71"/>
        <v>1875.7312100000001</v>
      </c>
      <c r="K246" s="582">
        <f t="shared" si="71"/>
        <v>0</v>
      </c>
      <c r="L246" s="582">
        <f t="shared" si="71"/>
        <v>46330.2</v>
      </c>
    </row>
    <row r="247" spans="1:12" ht="56.25" x14ac:dyDescent="0.25">
      <c r="A247" s="374">
        <v>2</v>
      </c>
      <c r="B247" s="23" t="s">
        <v>1292</v>
      </c>
      <c r="C247" s="585">
        <f t="shared" ref="C247:C252" si="72">D247</f>
        <v>1468.5791999999999</v>
      </c>
      <c r="D247" s="585">
        <f t="shared" ref="D247:D253" si="73">SUM(E247:L247)</f>
        <v>1468.5791999999999</v>
      </c>
      <c r="E247" s="585"/>
      <c r="F247" s="585"/>
      <c r="G247" s="585"/>
      <c r="H247" s="585"/>
      <c r="I247" s="585"/>
      <c r="J247" s="585">
        <v>1468.5791999999999</v>
      </c>
      <c r="K247" s="585"/>
      <c r="L247" s="585"/>
    </row>
    <row r="248" spans="1:12" ht="56.25" x14ac:dyDescent="0.25">
      <c r="A248" s="374">
        <v>3</v>
      </c>
      <c r="B248" s="23" t="s">
        <v>1293</v>
      </c>
      <c r="C248" s="585">
        <f t="shared" si="72"/>
        <v>129.23797999999999</v>
      </c>
      <c r="D248" s="585">
        <f t="shared" si="73"/>
        <v>129.23797999999999</v>
      </c>
      <c r="E248" s="585"/>
      <c r="F248" s="585"/>
      <c r="G248" s="585"/>
      <c r="H248" s="585"/>
      <c r="I248" s="585"/>
      <c r="J248" s="585">
        <v>129.23797999999999</v>
      </c>
      <c r="K248" s="585"/>
      <c r="L248" s="585"/>
    </row>
    <row r="249" spans="1:12" ht="75" x14ac:dyDescent="0.25">
      <c r="A249" s="374">
        <v>4</v>
      </c>
      <c r="B249" s="23" t="s">
        <v>1294</v>
      </c>
      <c r="C249" s="585">
        <f t="shared" si="72"/>
        <v>143.79442</v>
      </c>
      <c r="D249" s="585">
        <f t="shared" si="73"/>
        <v>143.79442</v>
      </c>
      <c r="E249" s="585"/>
      <c r="F249" s="585"/>
      <c r="G249" s="585"/>
      <c r="H249" s="585"/>
      <c r="I249" s="585"/>
      <c r="J249" s="585">
        <v>143.79442</v>
      </c>
      <c r="K249" s="585"/>
      <c r="L249" s="585"/>
    </row>
    <row r="250" spans="1:12" ht="56.25" x14ac:dyDescent="0.25">
      <c r="A250" s="374">
        <v>5</v>
      </c>
      <c r="B250" s="23" t="s">
        <v>1295</v>
      </c>
      <c r="C250" s="585">
        <f t="shared" si="72"/>
        <v>50.336689999999997</v>
      </c>
      <c r="D250" s="585">
        <f t="shared" si="73"/>
        <v>50.336689999999997</v>
      </c>
      <c r="E250" s="585"/>
      <c r="F250" s="585"/>
      <c r="G250" s="585"/>
      <c r="H250" s="585"/>
      <c r="I250" s="585"/>
      <c r="J250" s="585">
        <v>50.336689999999997</v>
      </c>
      <c r="K250" s="585"/>
      <c r="L250" s="585"/>
    </row>
    <row r="251" spans="1:12" ht="56.25" x14ac:dyDescent="0.25">
      <c r="A251" s="374">
        <v>6</v>
      </c>
      <c r="B251" s="23" t="s">
        <v>1296</v>
      </c>
      <c r="C251" s="585">
        <f t="shared" si="72"/>
        <v>50.274819999999998</v>
      </c>
      <c r="D251" s="585">
        <f t="shared" si="73"/>
        <v>50.274819999999998</v>
      </c>
      <c r="E251" s="585"/>
      <c r="F251" s="585"/>
      <c r="G251" s="585"/>
      <c r="H251" s="585"/>
      <c r="I251" s="585"/>
      <c r="J251" s="585">
        <v>50.274819999999998</v>
      </c>
      <c r="K251" s="585"/>
      <c r="L251" s="585"/>
    </row>
    <row r="252" spans="1:12" ht="56.25" x14ac:dyDescent="0.25">
      <c r="A252" s="374">
        <v>7</v>
      </c>
      <c r="B252" s="23" t="s">
        <v>1297</v>
      </c>
      <c r="C252" s="585">
        <f t="shared" si="72"/>
        <v>33.508099999999999</v>
      </c>
      <c r="D252" s="585">
        <f t="shared" si="73"/>
        <v>33.508099999999999</v>
      </c>
      <c r="E252" s="585"/>
      <c r="F252" s="585"/>
      <c r="G252" s="585"/>
      <c r="H252" s="585"/>
      <c r="I252" s="585"/>
      <c r="J252" s="585">
        <v>33.508099999999999</v>
      </c>
      <c r="K252" s="585"/>
      <c r="L252" s="585"/>
    </row>
    <row r="253" spans="1:12" ht="21" x14ac:dyDescent="0.25">
      <c r="A253" s="374">
        <v>8</v>
      </c>
      <c r="B253" s="23" t="s">
        <v>1177</v>
      </c>
      <c r="C253" s="585">
        <v>51478.9</v>
      </c>
      <c r="D253" s="585">
        <f t="shared" si="73"/>
        <v>51478.899999999994</v>
      </c>
      <c r="E253" s="585"/>
      <c r="F253" s="69"/>
      <c r="G253" s="585"/>
      <c r="H253" s="585"/>
      <c r="I253" s="585">
        <v>5148.7</v>
      </c>
      <c r="J253" s="585"/>
      <c r="K253" s="585">
        <v>0</v>
      </c>
      <c r="L253" s="585">
        <v>46330.2</v>
      </c>
    </row>
    <row r="254" spans="1:12" s="580" customFormat="1" ht="45" x14ac:dyDescent="0.25">
      <c r="A254" s="606"/>
      <c r="B254" s="581" t="s">
        <v>569</v>
      </c>
      <c r="C254" s="582">
        <f>SUM(C255:C262)</f>
        <v>11981.531999999999</v>
      </c>
      <c r="D254" s="582">
        <f t="shared" ref="D254:L254" si="74">SUM(D255:D262)</f>
        <v>11981.531999999999</v>
      </c>
      <c r="E254" s="582">
        <f t="shared" si="74"/>
        <v>1512.2950000000001</v>
      </c>
      <c r="F254" s="582">
        <f t="shared" si="74"/>
        <v>2456.83</v>
      </c>
      <c r="G254" s="582">
        <f t="shared" si="74"/>
        <v>0</v>
      </c>
      <c r="H254" s="582">
        <f t="shared" si="74"/>
        <v>1691.374</v>
      </c>
      <c r="I254" s="582">
        <f t="shared" si="74"/>
        <v>168.03299999999999</v>
      </c>
      <c r="J254" s="582">
        <f t="shared" si="74"/>
        <v>0</v>
      </c>
      <c r="K254" s="582">
        <f t="shared" si="74"/>
        <v>0</v>
      </c>
      <c r="L254" s="582">
        <f t="shared" si="74"/>
        <v>6153</v>
      </c>
    </row>
    <row r="255" spans="1:12" ht="75" x14ac:dyDescent="0.25">
      <c r="A255" s="374">
        <v>9</v>
      </c>
      <c r="B255" s="574" t="s">
        <v>1022</v>
      </c>
      <c r="C255" s="585">
        <v>1680.328</v>
      </c>
      <c r="D255" s="585">
        <f>E255+I255+K255</f>
        <v>1680.328</v>
      </c>
      <c r="E255" s="585">
        <v>1512.2950000000001</v>
      </c>
      <c r="F255" s="585"/>
      <c r="G255" s="585"/>
      <c r="H255" s="585"/>
      <c r="I255" s="585">
        <v>168.03299999999999</v>
      </c>
      <c r="J255" s="585"/>
      <c r="K255" s="585">
        <v>0</v>
      </c>
      <c r="L255" s="585"/>
    </row>
    <row r="256" spans="1:12" ht="112.5" x14ac:dyDescent="0.25">
      <c r="A256" s="374">
        <v>10</v>
      </c>
      <c r="B256" s="574" t="s">
        <v>1197</v>
      </c>
      <c r="C256" s="585">
        <v>931</v>
      </c>
      <c r="D256" s="585">
        <v>931</v>
      </c>
      <c r="E256" s="585"/>
      <c r="F256" s="585"/>
      <c r="G256" s="585"/>
      <c r="H256" s="585">
        <v>931</v>
      </c>
      <c r="I256" s="585"/>
      <c r="J256" s="585"/>
      <c r="K256" s="585"/>
      <c r="L256" s="585"/>
    </row>
    <row r="257" spans="1:12" ht="93.75" x14ac:dyDescent="0.25">
      <c r="A257" s="374">
        <v>11</v>
      </c>
      <c r="B257" s="574" t="s">
        <v>1213</v>
      </c>
      <c r="C257" s="585">
        <v>760.37400000000002</v>
      </c>
      <c r="D257" s="585">
        <v>760.37400000000002</v>
      </c>
      <c r="E257" s="585"/>
      <c r="F257" s="585"/>
      <c r="G257" s="585"/>
      <c r="H257" s="585">
        <v>760.37400000000002</v>
      </c>
      <c r="I257" s="585"/>
      <c r="J257" s="585"/>
      <c r="K257" s="585"/>
      <c r="L257" s="585"/>
    </row>
    <row r="258" spans="1:12" ht="56.25" x14ac:dyDescent="0.25">
      <c r="A258" s="374">
        <v>12</v>
      </c>
      <c r="B258" s="574" t="s">
        <v>1122</v>
      </c>
      <c r="C258" s="585">
        <f>D258</f>
        <v>625</v>
      </c>
      <c r="D258" s="585">
        <f>SUM(E258:L258)</f>
        <v>625</v>
      </c>
      <c r="E258" s="585"/>
      <c r="F258" s="585">
        <v>625</v>
      </c>
      <c r="G258" s="585"/>
      <c r="H258" s="585"/>
      <c r="I258" s="585"/>
      <c r="J258" s="585"/>
      <c r="K258" s="585"/>
      <c r="L258" s="585"/>
    </row>
    <row r="259" spans="1:12" ht="93.75" x14ac:dyDescent="0.25">
      <c r="A259" s="374">
        <v>13</v>
      </c>
      <c r="B259" s="574" t="s">
        <v>1123</v>
      </c>
      <c r="C259" s="585">
        <f>D259</f>
        <v>1236</v>
      </c>
      <c r="D259" s="585">
        <f>SUM(E259:L259)</f>
        <v>1236</v>
      </c>
      <c r="E259" s="585"/>
      <c r="F259" s="585">
        <v>1236</v>
      </c>
      <c r="G259" s="585"/>
      <c r="H259" s="585"/>
      <c r="I259" s="585"/>
      <c r="J259" s="585"/>
      <c r="K259" s="585"/>
      <c r="L259" s="585"/>
    </row>
    <row r="260" spans="1:12" ht="56.25" x14ac:dyDescent="0.25">
      <c r="A260" s="374">
        <v>14</v>
      </c>
      <c r="B260" s="574" t="s">
        <v>26</v>
      </c>
      <c r="C260" s="585">
        <f>D260</f>
        <v>297.565</v>
      </c>
      <c r="D260" s="585">
        <f>SUM(E260:L260)</f>
        <v>297.565</v>
      </c>
      <c r="E260" s="585"/>
      <c r="F260" s="585">
        <v>297.565</v>
      </c>
      <c r="G260" s="585"/>
      <c r="H260" s="585"/>
      <c r="I260" s="585"/>
      <c r="J260" s="585"/>
      <c r="K260" s="585"/>
      <c r="L260" s="585"/>
    </row>
    <row r="261" spans="1:12" ht="75" x14ac:dyDescent="0.25">
      <c r="A261" s="374">
        <v>15</v>
      </c>
      <c r="B261" s="574" t="s">
        <v>1124</v>
      </c>
      <c r="C261" s="585">
        <f>D261</f>
        <v>298.26499999999999</v>
      </c>
      <c r="D261" s="585">
        <f>SUM(E261:L261)</f>
        <v>298.26499999999999</v>
      </c>
      <c r="E261" s="585"/>
      <c r="F261" s="585">
        <v>298.26499999999999</v>
      </c>
      <c r="G261" s="585"/>
      <c r="H261" s="585"/>
      <c r="I261" s="585"/>
      <c r="J261" s="585"/>
      <c r="K261" s="585"/>
      <c r="L261" s="585"/>
    </row>
    <row r="262" spans="1:12" ht="37.5" x14ac:dyDescent="0.25">
      <c r="A262" s="374">
        <v>16</v>
      </c>
      <c r="B262" s="574" t="s">
        <v>1173</v>
      </c>
      <c r="C262" s="585">
        <v>6153</v>
      </c>
      <c r="D262" s="585">
        <f>SUM(E262:L262)</f>
        <v>6153</v>
      </c>
      <c r="E262" s="585"/>
      <c r="F262" s="585"/>
      <c r="G262" s="585"/>
      <c r="H262" s="585"/>
      <c r="I262" s="585">
        <v>0</v>
      </c>
      <c r="J262" s="585"/>
      <c r="K262" s="585">
        <v>0</v>
      </c>
      <c r="L262" s="585">
        <v>6153</v>
      </c>
    </row>
    <row r="263" spans="1:12" s="580" customFormat="1" ht="22.5" x14ac:dyDescent="0.25">
      <c r="A263" s="606"/>
      <c r="B263" s="581" t="s">
        <v>1064</v>
      </c>
      <c r="C263" s="582">
        <f>C264+C265</f>
        <v>4046.6361299999999</v>
      </c>
      <c r="D263" s="582">
        <f t="shared" ref="D263:L263" si="75">D264+D265</f>
        <v>4045.1961300000003</v>
      </c>
      <c r="E263" s="582">
        <f t="shared" si="75"/>
        <v>0</v>
      </c>
      <c r="F263" s="582">
        <f t="shared" si="75"/>
        <v>1488.9991299999999</v>
      </c>
      <c r="G263" s="582">
        <f t="shared" si="75"/>
        <v>2556.1970000000001</v>
      </c>
      <c r="H263" s="582">
        <f t="shared" si="75"/>
        <v>0</v>
      </c>
      <c r="I263" s="582">
        <f t="shared" si="75"/>
        <v>0</v>
      </c>
      <c r="J263" s="582">
        <f t="shared" si="75"/>
        <v>0</v>
      </c>
      <c r="K263" s="582">
        <f t="shared" si="75"/>
        <v>0</v>
      </c>
      <c r="L263" s="582">
        <f t="shared" si="75"/>
        <v>0</v>
      </c>
    </row>
    <row r="264" spans="1:12" ht="75" x14ac:dyDescent="0.25">
      <c r="A264" s="374">
        <v>17</v>
      </c>
      <c r="B264" s="23" t="s">
        <v>1084</v>
      </c>
      <c r="C264" s="585">
        <v>2557.6370000000002</v>
      </c>
      <c r="D264" s="585">
        <f>SUM(E264:L264)</f>
        <v>2556.1970000000001</v>
      </c>
      <c r="E264" s="585"/>
      <c r="F264" s="585"/>
      <c r="G264" s="585">
        <v>2556.1970000000001</v>
      </c>
      <c r="H264" s="585"/>
      <c r="I264" s="585"/>
      <c r="J264" s="585"/>
      <c r="K264" s="585"/>
      <c r="L264" s="585"/>
    </row>
    <row r="265" spans="1:12" ht="93.75" x14ac:dyDescent="0.25">
      <c r="A265" s="374">
        <v>18</v>
      </c>
      <c r="B265" s="23" t="s">
        <v>1121</v>
      </c>
      <c r="C265" s="585">
        <f>D265</f>
        <v>1488.9991299999999</v>
      </c>
      <c r="D265" s="585">
        <f>SUM(E265:L265)</f>
        <v>1488.9991299999999</v>
      </c>
      <c r="E265" s="585"/>
      <c r="F265" s="585">
        <v>1488.9991299999999</v>
      </c>
      <c r="G265" s="585"/>
      <c r="H265" s="585"/>
      <c r="I265" s="585"/>
      <c r="J265" s="585"/>
      <c r="K265" s="585"/>
      <c r="L265" s="585"/>
    </row>
    <row r="266" spans="1:12" s="580" customFormat="1" ht="22.5" x14ac:dyDescent="0.25">
      <c r="A266" s="606"/>
      <c r="B266" s="581" t="s">
        <v>1063</v>
      </c>
      <c r="C266" s="582">
        <f>SUM(C267:C277)</f>
        <v>34783.134789999996</v>
      </c>
      <c r="D266" s="582">
        <f t="shared" ref="D266:L266" si="76">SUM(D267:D277)</f>
        <v>19712.914789999999</v>
      </c>
      <c r="E266" s="582">
        <f t="shared" si="76"/>
        <v>10248.168000000001</v>
      </c>
      <c r="F266" s="582">
        <f t="shared" si="76"/>
        <v>0</v>
      </c>
      <c r="G266" s="582">
        <f t="shared" si="76"/>
        <v>0</v>
      </c>
      <c r="H266" s="582">
        <f t="shared" si="76"/>
        <v>5360.71</v>
      </c>
      <c r="I266" s="582">
        <f t="shared" si="76"/>
        <v>1444.4279999999999</v>
      </c>
      <c r="J266" s="582">
        <f t="shared" si="76"/>
        <v>2659.6087900000002</v>
      </c>
      <c r="K266" s="582">
        <f t="shared" si="76"/>
        <v>0</v>
      </c>
      <c r="L266" s="582">
        <f t="shared" si="76"/>
        <v>0</v>
      </c>
    </row>
    <row r="267" spans="1:12" ht="93.75" x14ac:dyDescent="0.25">
      <c r="A267" s="374">
        <v>19</v>
      </c>
      <c r="B267" s="575" t="s">
        <v>1026</v>
      </c>
      <c r="C267" s="585">
        <v>2900</v>
      </c>
      <c r="D267" s="585">
        <f>E267+I267+K267</f>
        <v>2900</v>
      </c>
      <c r="E267" s="585">
        <v>2610</v>
      </c>
      <c r="F267" s="585"/>
      <c r="G267" s="585"/>
      <c r="H267" s="585"/>
      <c r="I267" s="585">
        <v>290</v>
      </c>
      <c r="J267" s="585"/>
      <c r="K267" s="585">
        <v>0</v>
      </c>
      <c r="L267" s="585"/>
    </row>
    <row r="268" spans="1:12" ht="93.75" x14ac:dyDescent="0.25">
      <c r="A268" s="374">
        <v>20</v>
      </c>
      <c r="B268" s="575" t="s">
        <v>1027</v>
      </c>
      <c r="C268" s="585">
        <v>3734.49</v>
      </c>
      <c r="D268" s="585">
        <f>E268+I268+K268</f>
        <v>3734.49</v>
      </c>
      <c r="E268" s="585">
        <v>3150</v>
      </c>
      <c r="F268" s="585"/>
      <c r="G268" s="585"/>
      <c r="H268" s="585"/>
      <c r="I268" s="585">
        <v>584.48999999999978</v>
      </c>
      <c r="J268" s="585"/>
      <c r="K268" s="585">
        <v>0</v>
      </c>
      <c r="L268" s="585"/>
    </row>
    <row r="269" spans="1:12" ht="93.75" x14ac:dyDescent="0.25">
      <c r="A269" s="374">
        <v>21</v>
      </c>
      <c r="B269" s="575" t="s">
        <v>1028</v>
      </c>
      <c r="C269" s="585">
        <v>3775.5610000000001</v>
      </c>
      <c r="D269" s="585">
        <f>E269+I269+K269</f>
        <v>3775.5610000000001</v>
      </c>
      <c r="E269" s="585">
        <v>3398.0050000000001</v>
      </c>
      <c r="F269" s="585"/>
      <c r="G269" s="585"/>
      <c r="H269" s="585"/>
      <c r="I269" s="585">
        <v>377.55599999999998</v>
      </c>
      <c r="J269" s="585"/>
      <c r="K269" s="585">
        <v>0</v>
      </c>
      <c r="L269" s="585"/>
    </row>
    <row r="270" spans="1:12" ht="37.5" x14ac:dyDescent="0.25">
      <c r="A270" s="374">
        <v>22</v>
      </c>
      <c r="B270" s="575" t="s">
        <v>1029</v>
      </c>
      <c r="C270" s="585">
        <v>1282.5450000000001</v>
      </c>
      <c r="D270" s="585">
        <f>E270+I270+K270</f>
        <v>1282.5450000000001</v>
      </c>
      <c r="E270" s="585">
        <v>1090.163</v>
      </c>
      <c r="F270" s="585"/>
      <c r="G270" s="585"/>
      <c r="H270" s="585"/>
      <c r="I270" s="585">
        <v>192.38200000000001</v>
      </c>
      <c r="J270" s="585"/>
      <c r="K270" s="585">
        <v>0</v>
      </c>
      <c r="L270" s="585"/>
    </row>
    <row r="271" spans="1:12" ht="56.25" x14ac:dyDescent="0.25">
      <c r="A271" s="374">
        <v>23</v>
      </c>
      <c r="B271" s="575" t="s">
        <v>1142</v>
      </c>
      <c r="C271" s="585">
        <f>D271</f>
        <v>1165.8647900000001</v>
      </c>
      <c r="D271" s="585">
        <f>SUM(E271:L271)</f>
        <v>1165.8647900000001</v>
      </c>
      <c r="E271" s="585"/>
      <c r="F271" s="585"/>
      <c r="G271" s="585"/>
      <c r="H271" s="585"/>
      <c r="I271" s="585"/>
      <c r="J271" s="585">
        <v>1165.8647900000001</v>
      </c>
      <c r="K271" s="585"/>
      <c r="L271" s="585"/>
    </row>
    <row r="272" spans="1:12" ht="75" x14ac:dyDescent="0.25">
      <c r="A272" s="374">
        <v>24</v>
      </c>
      <c r="B272" s="575" t="s">
        <v>778</v>
      </c>
      <c r="C272" s="585">
        <f>D272</f>
        <v>1493.7439999999999</v>
      </c>
      <c r="D272" s="585">
        <f>SUM(E272:L272)</f>
        <v>1493.7439999999999</v>
      </c>
      <c r="E272" s="585"/>
      <c r="F272" s="585"/>
      <c r="G272" s="585"/>
      <c r="H272" s="585"/>
      <c r="I272" s="585"/>
      <c r="J272" s="585">
        <v>1493.7439999999999</v>
      </c>
      <c r="K272" s="585"/>
      <c r="L272" s="585"/>
    </row>
    <row r="273" spans="1:12" ht="75" x14ac:dyDescent="0.25">
      <c r="A273" s="374">
        <v>25</v>
      </c>
      <c r="B273" s="23" t="s">
        <v>1202</v>
      </c>
      <c r="C273" s="585">
        <v>349.779</v>
      </c>
      <c r="D273" s="585">
        <v>349.779</v>
      </c>
      <c r="E273" s="585"/>
      <c r="F273" s="69"/>
      <c r="G273" s="69"/>
      <c r="H273" s="585">
        <v>349.779</v>
      </c>
      <c r="I273" s="585"/>
      <c r="J273" s="585"/>
      <c r="K273" s="585"/>
      <c r="L273" s="585"/>
    </row>
    <row r="274" spans="1:12" ht="131.25" x14ac:dyDescent="0.25">
      <c r="A274" s="374">
        <v>26</v>
      </c>
      <c r="B274" s="23" t="s">
        <v>1212</v>
      </c>
      <c r="C274" s="585">
        <v>2231.5419999999999</v>
      </c>
      <c r="D274" s="585">
        <v>2231.5419999999999</v>
      </c>
      <c r="E274" s="585"/>
      <c r="F274" s="69"/>
      <c r="G274" s="69"/>
      <c r="H274" s="585">
        <v>2231.5419999999999</v>
      </c>
      <c r="I274" s="585"/>
      <c r="J274" s="585"/>
      <c r="K274" s="585"/>
      <c r="L274" s="585"/>
    </row>
    <row r="275" spans="1:12" s="586" customFormat="1" ht="75" x14ac:dyDescent="0.25">
      <c r="A275" s="374">
        <v>27</v>
      </c>
      <c r="B275" s="6" t="s">
        <v>1199</v>
      </c>
      <c r="C275" s="585">
        <v>530.03700000000003</v>
      </c>
      <c r="D275" s="585">
        <v>530.03700000000003</v>
      </c>
      <c r="E275" s="585"/>
      <c r="F275" s="585"/>
      <c r="G275" s="585"/>
      <c r="H275" s="585">
        <v>530.03700000000003</v>
      </c>
      <c r="I275" s="585"/>
      <c r="J275" s="585"/>
      <c r="K275" s="585"/>
      <c r="L275" s="585"/>
    </row>
    <row r="276" spans="1:12" s="586" customFormat="1" ht="75" x14ac:dyDescent="0.25">
      <c r="A276" s="374">
        <v>28</v>
      </c>
      <c r="B276" s="6" t="s">
        <v>465</v>
      </c>
      <c r="C276" s="585">
        <v>2179.3519999999999</v>
      </c>
      <c r="D276" s="585">
        <v>2179.3519999999999</v>
      </c>
      <c r="E276" s="585"/>
      <c r="F276" s="585"/>
      <c r="G276" s="585"/>
      <c r="H276" s="585">
        <v>2179.3519999999999</v>
      </c>
      <c r="I276" s="585"/>
      <c r="J276" s="585"/>
      <c r="K276" s="585"/>
      <c r="L276" s="585"/>
    </row>
    <row r="277" spans="1:12" ht="112.5" x14ac:dyDescent="0.25">
      <c r="A277" s="374">
        <v>29</v>
      </c>
      <c r="B277" s="71" t="s">
        <v>1193</v>
      </c>
      <c r="C277" s="585">
        <v>15140.22</v>
      </c>
      <c r="D277" s="585">
        <v>70</v>
      </c>
      <c r="E277" s="585"/>
      <c r="F277" s="585"/>
      <c r="G277" s="585"/>
      <c r="H277" s="585">
        <v>70</v>
      </c>
      <c r="I277" s="585"/>
      <c r="J277" s="585"/>
      <c r="K277" s="585"/>
      <c r="L277" s="585"/>
    </row>
    <row r="278" spans="1:12" s="580" customFormat="1" ht="22.5" x14ac:dyDescent="0.25">
      <c r="A278" s="606"/>
      <c r="B278" s="581" t="s">
        <v>189</v>
      </c>
      <c r="C278" s="582">
        <f>C279</f>
        <v>1502.64</v>
      </c>
      <c r="D278" s="582">
        <f t="shared" ref="D278:L278" si="77">D279</f>
        <v>1502.64</v>
      </c>
      <c r="E278" s="582">
        <f t="shared" si="77"/>
        <v>0</v>
      </c>
      <c r="F278" s="582">
        <f t="shared" si="77"/>
        <v>1502.64</v>
      </c>
      <c r="G278" s="582">
        <f t="shared" si="77"/>
        <v>0</v>
      </c>
      <c r="H278" s="582">
        <f t="shared" si="77"/>
        <v>0</v>
      </c>
      <c r="I278" s="582">
        <f t="shared" si="77"/>
        <v>0</v>
      </c>
      <c r="J278" s="582">
        <f t="shared" si="77"/>
        <v>0</v>
      </c>
      <c r="K278" s="582">
        <f t="shared" si="77"/>
        <v>0</v>
      </c>
      <c r="L278" s="582">
        <f t="shared" si="77"/>
        <v>0</v>
      </c>
    </row>
    <row r="279" spans="1:12" ht="112.5" x14ac:dyDescent="0.25">
      <c r="A279" s="374">
        <v>30</v>
      </c>
      <c r="B279" s="575" t="s">
        <v>27</v>
      </c>
      <c r="C279" s="585">
        <f>D279</f>
        <v>1502.64</v>
      </c>
      <c r="D279" s="585">
        <f>SUM(E279:L279)</f>
        <v>1502.64</v>
      </c>
      <c r="E279" s="585"/>
      <c r="F279" s="585">
        <v>1502.64</v>
      </c>
      <c r="G279" s="585"/>
      <c r="H279" s="585"/>
      <c r="I279" s="585"/>
      <c r="J279" s="585"/>
      <c r="K279" s="585"/>
      <c r="L279" s="585"/>
    </row>
    <row r="280" spans="1:12" s="580" customFormat="1" ht="22.5" x14ac:dyDescent="0.25">
      <c r="A280" s="606"/>
      <c r="B280" s="581" t="s">
        <v>1067</v>
      </c>
      <c r="C280" s="582">
        <f>C281</f>
        <v>808.56100000000004</v>
      </c>
      <c r="D280" s="582">
        <f t="shared" ref="D280:L280" si="78">D281</f>
        <v>808.56100000000004</v>
      </c>
      <c r="E280" s="582">
        <f t="shared" si="78"/>
        <v>727.70500000000004</v>
      </c>
      <c r="F280" s="582">
        <f t="shared" si="78"/>
        <v>0</v>
      </c>
      <c r="G280" s="582">
        <f t="shared" si="78"/>
        <v>0</v>
      </c>
      <c r="H280" s="582">
        <f t="shared" si="78"/>
        <v>0</v>
      </c>
      <c r="I280" s="582">
        <f t="shared" si="78"/>
        <v>80.855999999999995</v>
      </c>
      <c r="J280" s="582">
        <f t="shared" si="78"/>
        <v>0</v>
      </c>
      <c r="K280" s="582">
        <f t="shared" si="78"/>
        <v>0</v>
      </c>
      <c r="L280" s="582">
        <f t="shared" si="78"/>
        <v>0</v>
      </c>
    </row>
    <row r="281" spans="1:12" ht="75" x14ac:dyDescent="0.25">
      <c r="A281" s="374">
        <v>31</v>
      </c>
      <c r="B281" s="574" t="s">
        <v>1046</v>
      </c>
      <c r="C281" s="585">
        <v>808.56100000000004</v>
      </c>
      <c r="D281" s="585">
        <f>SUM(E281:L281)</f>
        <v>808.56100000000004</v>
      </c>
      <c r="E281" s="585">
        <v>727.70500000000004</v>
      </c>
      <c r="F281" s="585"/>
      <c r="G281" s="585"/>
      <c r="H281" s="585"/>
      <c r="I281" s="585">
        <v>80.855999999999995</v>
      </c>
      <c r="J281" s="585"/>
      <c r="K281" s="585">
        <v>0</v>
      </c>
      <c r="L281" s="585"/>
    </row>
    <row r="282" spans="1:12" s="580" customFormat="1" ht="45" x14ac:dyDescent="0.25">
      <c r="A282" s="606"/>
      <c r="B282" s="581" t="s">
        <v>1060</v>
      </c>
      <c r="C282" s="582">
        <f>C283</f>
        <v>1287.4469999999999</v>
      </c>
      <c r="D282" s="582">
        <f t="shared" ref="D282:L282" si="79">D283</f>
        <v>1287.4469999999999</v>
      </c>
      <c r="E282" s="582">
        <f t="shared" si="79"/>
        <v>0</v>
      </c>
      <c r="F282" s="582">
        <f t="shared" si="79"/>
        <v>0</v>
      </c>
      <c r="G282" s="582">
        <f t="shared" si="79"/>
        <v>0</v>
      </c>
      <c r="H282" s="588">
        <f t="shared" si="79"/>
        <v>0</v>
      </c>
      <c r="I282" s="582">
        <f t="shared" si="79"/>
        <v>0</v>
      </c>
      <c r="J282" s="582">
        <f t="shared" si="79"/>
        <v>1287.4469999999999</v>
      </c>
      <c r="K282" s="582">
        <f t="shared" si="79"/>
        <v>0</v>
      </c>
      <c r="L282" s="582">
        <f t="shared" si="79"/>
        <v>0</v>
      </c>
    </row>
    <row r="283" spans="1:12" ht="37.5" x14ac:dyDescent="0.25">
      <c r="A283" s="374">
        <v>32</v>
      </c>
      <c r="B283" s="23" t="s">
        <v>1143</v>
      </c>
      <c r="C283" s="585">
        <f>D283</f>
        <v>1287.4469999999999</v>
      </c>
      <c r="D283" s="585">
        <f>SUM(E283:L283)</f>
        <v>1287.4469999999999</v>
      </c>
      <c r="E283" s="585"/>
      <c r="F283" s="69"/>
      <c r="G283" s="585"/>
      <c r="H283" s="585"/>
      <c r="I283" s="585"/>
      <c r="J283" s="585">
        <v>1287.4469999999999</v>
      </c>
      <c r="K283" s="585"/>
      <c r="L283" s="585"/>
    </row>
    <row r="284" spans="1:12" s="162" customFormat="1" ht="22.5" x14ac:dyDescent="0.25">
      <c r="A284" s="371"/>
      <c r="B284" s="579" t="s">
        <v>150</v>
      </c>
      <c r="C284" s="168">
        <f>C285+C287+C290+C293+C296</f>
        <v>14747.362999999999</v>
      </c>
      <c r="D284" s="168">
        <f t="shared" ref="D284:L284" si="80">D285+D287+D290+D293+D296</f>
        <v>14680.326999999999</v>
      </c>
      <c r="E284" s="168">
        <f t="shared" si="80"/>
        <v>1903.0070000000001</v>
      </c>
      <c r="F284" s="168">
        <f t="shared" si="80"/>
        <v>0</v>
      </c>
      <c r="G284" s="168">
        <f t="shared" si="80"/>
        <v>6565.8739999999998</v>
      </c>
      <c r="H284" s="168">
        <f t="shared" si="80"/>
        <v>0</v>
      </c>
      <c r="I284" s="168">
        <f t="shared" si="80"/>
        <v>211.446</v>
      </c>
      <c r="J284" s="168">
        <f t="shared" si="80"/>
        <v>6000</v>
      </c>
      <c r="K284" s="168">
        <f t="shared" si="80"/>
        <v>0</v>
      </c>
      <c r="L284" s="168">
        <f t="shared" si="80"/>
        <v>0</v>
      </c>
    </row>
    <row r="285" spans="1:12" s="580" customFormat="1" ht="45" x14ac:dyDescent="0.25">
      <c r="A285" s="606"/>
      <c r="B285" s="581" t="s">
        <v>182</v>
      </c>
      <c r="C285" s="582">
        <f>C286</f>
        <v>6632.91</v>
      </c>
      <c r="D285" s="582">
        <f t="shared" ref="D285:L285" si="81">D286</f>
        <v>6565.8739999999998</v>
      </c>
      <c r="E285" s="582">
        <f t="shared" si="81"/>
        <v>0</v>
      </c>
      <c r="F285" s="582">
        <f t="shared" si="81"/>
        <v>0</v>
      </c>
      <c r="G285" s="582">
        <f t="shared" si="81"/>
        <v>6565.8739999999998</v>
      </c>
      <c r="H285" s="582">
        <f t="shared" si="81"/>
        <v>0</v>
      </c>
      <c r="I285" s="582">
        <f t="shared" si="81"/>
        <v>0</v>
      </c>
      <c r="J285" s="582">
        <f t="shared" si="81"/>
        <v>0</v>
      </c>
      <c r="K285" s="582">
        <f t="shared" si="81"/>
        <v>0</v>
      </c>
      <c r="L285" s="582">
        <f t="shared" si="81"/>
        <v>0</v>
      </c>
    </row>
    <row r="286" spans="1:12" ht="75" x14ac:dyDescent="0.25">
      <c r="A286" s="374">
        <v>1</v>
      </c>
      <c r="B286" s="23" t="s">
        <v>1085</v>
      </c>
      <c r="C286" s="585">
        <v>6632.91</v>
      </c>
      <c r="D286" s="585">
        <f>SUM(E286:L286)</f>
        <v>6565.8739999999998</v>
      </c>
      <c r="E286" s="585"/>
      <c r="F286" s="585"/>
      <c r="G286" s="585">
        <v>6565.8739999999998</v>
      </c>
      <c r="H286" s="585"/>
      <c r="I286" s="585"/>
      <c r="J286" s="585"/>
      <c r="K286" s="585"/>
      <c r="L286" s="585"/>
    </row>
    <row r="287" spans="1:12" s="580" customFormat="1" ht="45" x14ac:dyDescent="0.25">
      <c r="A287" s="606"/>
      <c r="B287" s="581" t="s">
        <v>569</v>
      </c>
      <c r="C287" s="582">
        <f>C288+C289</f>
        <v>2266.3229999999999</v>
      </c>
      <c r="D287" s="582">
        <f t="shared" ref="D287:L287" si="82">D288+D289</f>
        <v>2266.3229999999999</v>
      </c>
      <c r="E287" s="582">
        <f t="shared" si="82"/>
        <v>1219.0070000000001</v>
      </c>
      <c r="F287" s="582">
        <f t="shared" si="82"/>
        <v>0</v>
      </c>
      <c r="G287" s="582">
        <f t="shared" si="82"/>
        <v>0</v>
      </c>
      <c r="H287" s="588">
        <f t="shared" si="82"/>
        <v>0</v>
      </c>
      <c r="I287" s="582">
        <f t="shared" si="82"/>
        <v>135.446</v>
      </c>
      <c r="J287" s="582">
        <f t="shared" si="82"/>
        <v>911.87</v>
      </c>
      <c r="K287" s="582">
        <f t="shared" si="82"/>
        <v>0</v>
      </c>
      <c r="L287" s="582">
        <f t="shared" si="82"/>
        <v>0</v>
      </c>
    </row>
    <row r="288" spans="1:12" ht="37.5" x14ac:dyDescent="0.25">
      <c r="A288" s="374">
        <v>2</v>
      </c>
      <c r="B288" s="23" t="s">
        <v>1047</v>
      </c>
      <c r="C288" s="585">
        <v>1354.453</v>
      </c>
      <c r="D288" s="585">
        <f>SUM(E288:L288)</f>
        <v>1354.453</v>
      </c>
      <c r="E288" s="585">
        <v>1219.0070000000001</v>
      </c>
      <c r="F288" s="585"/>
      <c r="G288" s="585"/>
      <c r="H288" s="585"/>
      <c r="I288" s="585">
        <v>135.446</v>
      </c>
      <c r="J288" s="585"/>
      <c r="K288" s="585">
        <v>0</v>
      </c>
      <c r="L288" s="585"/>
    </row>
    <row r="289" spans="1:12" ht="112.5" x14ac:dyDescent="0.25">
      <c r="A289" s="374">
        <v>3</v>
      </c>
      <c r="B289" s="23" t="s">
        <v>787</v>
      </c>
      <c r="C289" s="585">
        <f>D289</f>
        <v>911.87</v>
      </c>
      <c r="D289" s="585">
        <f>SUM(E289:L289)</f>
        <v>911.87</v>
      </c>
      <c r="E289" s="585"/>
      <c r="F289" s="585"/>
      <c r="G289" s="585"/>
      <c r="H289" s="585"/>
      <c r="I289" s="585"/>
      <c r="J289" s="585">
        <v>911.87</v>
      </c>
      <c r="K289" s="585"/>
      <c r="L289" s="585"/>
    </row>
    <row r="290" spans="1:12" s="580" customFormat="1" ht="22.5" x14ac:dyDescent="0.25">
      <c r="A290" s="606"/>
      <c r="B290" s="581" t="s">
        <v>1064</v>
      </c>
      <c r="C290" s="582">
        <f>C291+C292</f>
        <v>2789.4360000000001</v>
      </c>
      <c r="D290" s="582">
        <f t="shared" ref="D290:L290" si="83">D291+D292</f>
        <v>2789.4360000000001</v>
      </c>
      <c r="E290" s="582">
        <f t="shared" si="83"/>
        <v>0</v>
      </c>
      <c r="F290" s="582">
        <f t="shared" si="83"/>
        <v>0</v>
      </c>
      <c r="G290" s="582">
        <f t="shared" si="83"/>
        <v>0</v>
      </c>
      <c r="H290" s="582">
        <f t="shared" si="83"/>
        <v>0</v>
      </c>
      <c r="I290" s="582">
        <f t="shared" si="83"/>
        <v>0</v>
      </c>
      <c r="J290" s="582">
        <f t="shared" si="83"/>
        <v>2789.4360000000001</v>
      </c>
      <c r="K290" s="582">
        <f t="shared" si="83"/>
        <v>0</v>
      </c>
      <c r="L290" s="582">
        <f t="shared" si="83"/>
        <v>0</v>
      </c>
    </row>
    <row r="291" spans="1:12" ht="93.75" x14ac:dyDescent="0.25">
      <c r="A291" s="374">
        <v>4</v>
      </c>
      <c r="B291" s="23" t="s">
        <v>786</v>
      </c>
      <c r="C291" s="585">
        <f>D291</f>
        <v>849.73800000000006</v>
      </c>
      <c r="D291" s="585">
        <f>SUM(E291:L291)</f>
        <v>849.73800000000006</v>
      </c>
      <c r="E291" s="585"/>
      <c r="F291" s="585"/>
      <c r="G291" s="585"/>
      <c r="H291" s="585"/>
      <c r="I291" s="585"/>
      <c r="J291" s="585">
        <v>849.73800000000006</v>
      </c>
      <c r="K291" s="585"/>
      <c r="L291" s="585"/>
    </row>
    <row r="292" spans="1:12" ht="75" x14ac:dyDescent="0.25">
      <c r="A292" s="374">
        <v>5</v>
      </c>
      <c r="B292" s="23" t="s">
        <v>1298</v>
      </c>
      <c r="C292" s="585">
        <f>D292</f>
        <v>1939.6980000000001</v>
      </c>
      <c r="D292" s="585">
        <f>SUM(E292:L292)</f>
        <v>1939.6980000000001</v>
      </c>
      <c r="E292" s="585"/>
      <c r="F292" s="585"/>
      <c r="G292" s="585"/>
      <c r="H292" s="585"/>
      <c r="I292" s="585"/>
      <c r="J292" s="585">
        <v>1939.6980000000001</v>
      </c>
      <c r="K292" s="585"/>
      <c r="L292" s="585"/>
    </row>
    <row r="293" spans="1:12" s="580" customFormat="1" ht="22.5" x14ac:dyDescent="0.25">
      <c r="A293" s="606"/>
      <c r="B293" s="581" t="s">
        <v>1063</v>
      </c>
      <c r="C293" s="582">
        <f>C294+C295</f>
        <v>2298.694</v>
      </c>
      <c r="D293" s="582">
        <f t="shared" ref="D293:L293" si="84">D294+D295</f>
        <v>2298.694</v>
      </c>
      <c r="E293" s="582">
        <f t="shared" si="84"/>
        <v>0</v>
      </c>
      <c r="F293" s="582">
        <f t="shared" si="84"/>
        <v>0</v>
      </c>
      <c r="G293" s="582">
        <f t="shared" si="84"/>
        <v>0</v>
      </c>
      <c r="H293" s="588">
        <f t="shared" si="84"/>
        <v>0</v>
      </c>
      <c r="I293" s="582">
        <f t="shared" si="84"/>
        <v>0</v>
      </c>
      <c r="J293" s="582">
        <f t="shared" si="84"/>
        <v>2298.694</v>
      </c>
      <c r="K293" s="582">
        <f t="shared" si="84"/>
        <v>0</v>
      </c>
      <c r="L293" s="582">
        <f t="shared" si="84"/>
        <v>0</v>
      </c>
    </row>
    <row r="294" spans="1:12" ht="93.75" x14ac:dyDescent="0.25">
      <c r="A294" s="374">
        <v>6</v>
      </c>
      <c r="B294" s="23" t="s">
        <v>1299</v>
      </c>
      <c r="C294" s="585">
        <f>D294</f>
        <v>1476.03</v>
      </c>
      <c r="D294" s="585">
        <f>SUM(E294:L294)</f>
        <v>1476.03</v>
      </c>
      <c r="E294" s="585"/>
      <c r="F294" s="585"/>
      <c r="G294" s="585"/>
      <c r="H294" s="585"/>
      <c r="I294" s="585"/>
      <c r="J294" s="585">
        <v>1476.03</v>
      </c>
      <c r="K294" s="585"/>
      <c r="L294" s="585"/>
    </row>
    <row r="295" spans="1:12" ht="93.75" x14ac:dyDescent="0.25">
      <c r="A295" s="374">
        <v>7</v>
      </c>
      <c r="B295" s="23" t="s">
        <v>1300</v>
      </c>
      <c r="C295" s="585">
        <f>D295</f>
        <v>822.66399999999999</v>
      </c>
      <c r="D295" s="585">
        <f>SUM(E295:L295)</f>
        <v>822.66399999999999</v>
      </c>
      <c r="E295" s="585"/>
      <c r="F295" s="585"/>
      <c r="G295" s="585"/>
      <c r="H295" s="585"/>
      <c r="I295" s="585"/>
      <c r="J295" s="585">
        <v>822.66399999999999</v>
      </c>
      <c r="K295" s="585"/>
      <c r="L295" s="585"/>
    </row>
    <row r="296" spans="1:12" s="580" customFormat="1" ht="22.5" x14ac:dyDescent="0.25">
      <c r="A296" s="606"/>
      <c r="B296" s="581" t="s">
        <v>1090</v>
      </c>
      <c r="C296" s="582">
        <f>C297</f>
        <v>760</v>
      </c>
      <c r="D296" s="582">
        <f t="shared" ref="D296:L296" si="85">D297</f>
        <v>760</v>
      </c>
      <c r="E296" s="582">
        <f t="shared" si="85"/>
        <v>684</v>
      </c>
      <c r="F296" s="582">
        <f t="shared" si="85"/>
        <v>0</v>
      </c>
      <c r="G296" s="582">
        <f t="shared" si="85"/>
        <v>0</v>
      </c>
      <c r="H296" s="582">
        <f t="shared" si="85"/>
        <v>0</v>
      </c>
      <c r="I296" s="582">
        <f t="shared" si="85"/>
        <v>76</v>
      </c>
      <c r="J296" s="582">
        <f t="shared" si="85"/>
        <v>0</v>
      </c>
      <c r="K296" s="582">
        <f t="shared" si="85"/>
        <v>0</v>
      </c>
      <c r="L296" s="582">
        <f t="shared" si="85"/>
        <v>0</v>
      </c>
    </row>
    <row r="297" spans="1:12" ht="56.25" x14ac:dyDescent="0.25">
      <c r="A297" s="374">
        <v>8</v>
      </c>
      <c r="B297" s="575" t="s">
        <v>1048</v>
      </c>
      <c r="C297" s="585">
        <v>760</v>
      </c>
      <c r="D297" s="585">
        <f>E297+I297+K297</f>
        <v>760</v>
      </c>
      <c r="E297" s="585">
        <v>684</v>
      </c>
      <c r="F297" s="585"/>
      <c r="G297" s="585"/>
      <c r="H297" s="585"/>
      <c r="I297" s="585">
        <v>76</v>
      </c>
      <c r="J297" s="585"/>
      <c r="K297" s="585">
        <v>0</v>
      </c>
      <c r="L297" s="585"/>
    </row>
    <row r="298" spans="1:12" s="162" customFormat="1" ht="22.5" x14ac:dyDescent="0.25">
      <c r="A298" s="371"/>
      <c r="B298" s="579" t="s">
        <v>139</v>
      </c>
      <c r="C298" s="168">
        <f>C299+C301+C304+C306</f>
        <v>20214.657299999999</v>
      </c>
      <c r="D298" s="168">
        <f t="shared" ref="D298:L298" si="86">D299+D301+D304+D306</f>
        <v>20169.036820000001</v>
      </c>
      <c r="E298" s="168">
        <f t="shared" si="86"/>
        <v>5019.518</v>
      </c>
      <c r="F298" s="168">
        <f t="shared" si="86"/>
        <v>115.84</v>
      </c>
      <c r="G298" s="168">
        <f t="shared" si="86"/>
        <v>8475.954819999999</v>
      </c>
      <c r="H298" s="168">
        <f t="shared" si="86"/>
        <v>0</v>
      </c>
      <c r="I298" s="168">
        <f t="shared" si="86"/>
        <v>557.72400000000005</v>
      </c>
      <c r="J298" s="168">
        <f t="shared" si="86"/>
        <v>6000</v>
      </c>
      <c r="K298" s="168">
        <f t="shared" si="86"/>
        <v>0</v>
      </c>
      <c r="L298" s="168">
        <f t="shared" si="86"/>
        <v>0</v>
      </c>
    </row>
    <row r="299" spans="1:12" s="580" customFormat="1" ht="45" x14ac:dyDescent="0.25">
      <c r="A299" s="606"/>
      <c r="B299" s="581" t="s">
        <v>182</v>
      </c>
      <c r="C299" s="582">
        <f>C300</f>
        <v>1499</v>
      </c>
      <c r="D299" s="582">
        <f t="shared" ref="D299:L299" si="87">D300</f>
        <v>1499</v>
      </c>
      <c r="E299" s="582">
        <f t="shared" si="87"/>
        <v>0</v>
      </c>
      <c r="F299" s="582">
        <f t="shared" si="87"/>
        <v>0</v>
      </c>
      <c r="G299" s="582">
        <f t="shared" si="87"/>
        <v>0</v>
      </c>
      <c r="H299" s="582">
        <f t="shared" si="87"/>
        <v>0</v>
      </c>
      <c r="I299" s="582">
        <f t="shared" si="87"/>
        <v>0</v>
      </c>
      <c r="J299" s="582">
        <f t="shared" si="87"/>
        <v>1499</v>
      </c>
      <c r="K299" s="582">
        <f t="shared" si="87"/>
        <v>0</v>
      </c>
      <c r="L299" s="582">
        <f t="shared" si="87"/>
        <v>0</v>
      </c>
    </row>
    <row r="300" spans="1:12" ht="93.75" x14ac:dyDescent="0.25">
      <c r="A300" s="374">
        <v>1</v>
      </c>
      <c r="B300" s="23" t="s">
        <v>1301</v>
      </c>
      <c r="C300" s="585">
        <f>D300</f>
        <v>1499</v>
      </c>
      <c r="D300" s="585">
        <f>SUM(E300:L300)</f>
        <v>1499</v>
      </c>
      <c r="E300" s="585"/>
      <c r="F300" s="585"/>
      <c r="G300" s="585"/>
      <c r="H300" s="585"/>
      <c r="I300" s="585"/>
      <c r="J300" s="585">
        <v>1499</v>
      </c>
      <c r="K300" s="585"/>
      <c r="L300" s="585"/>
    </row>
    <row r="301" spans="1:12" s="580" customFormat="1" ht="45" x14ac:dyDescent="0.25">
      <c r="A301" s="606"/>
      <c r="B301" s="581" t="s">
        <v>569</v>
      </c>
      <c r="C301" s="582">
        <f>C302+C303</f>
        <v>4168.7942999999996</v>
      </c>
      <c r="D301" s="582">
        <f t="shared" ref="D301:L301" si="88">D302+D303</f>
        <v>4144.8922999999995</v>
      </c>
      <c r="E301" s="582">
        <f t="shared" si="88"/>
        <v>0</v>
      </c>
      <c r="F301" s="582">
        <f t="shared" si="88"/>
        <v>115.84</v>
      </c>
      <c r="G301" s="582">
        <f t="shared" si="88"/>
        <v>4029.0522999999998</v>
      </c>
      <c r="H301" s="582">
        <f t="shared" si="88"/>
        <v>0</v>
      </c>
      <c r="I301" s="582">
        <f t="shared" si="88"/>
        <v>0</v>
      </c>
      <c r="J301" s="582">
        <f t="shared" si="88"/>
        <v>0</v>
      </c>
      <c r="K301" s="582">
        <f t="shared" si="88"/>
        <v>0</v>
      </c>
      <c r="L301" s="582">
        <f t="shared" si="88"/>
        <v>0</v>
      </c>
    </row>
    <row r="302" spans="1:12" ht="56.25" x14ac:dyDescent="0.25">
      <c r="A302" s="374">
        <v>2</v>
      </c>
      <c r="B302" s="23" t="s">
        <v>1086</v>
      </c>
      <c r="C302" s="585">
        <v>4052.9542999999999</v>
      </c>
      <c r="D302" s="585">
        <f>SUM(E302:L302)</f>
        <v>4029.0522999999998</v>
      </c>
      <c r="E302" s="585"/>
      <c r="F302" s="585"/>
      <c r="G302" s="585">
        <v>4029.0522999999998</v>
      </c>
      <c r="H302" s="585"/>
      <c r="I302" s="585"/>
      <c r="J302" s="585"/>
      <c r="K302" s="585"/>
      <c r="L302" s="585"/>
    </row>
    <row r="303" spans="1:12" ht="75" x14ac:dyDescent="0.25">
      <c r="A303" s="374">
        <v>3</v>
      </c>
      <c r="B303" s="23" t="s">
        <v>1125</v>
      </c>
      <c r="C303" s="585">
        <f>D303</f>
        <v>115.84</v>
      </c>
      <c r="D303" s="585">
        <f>SUM(E303:L303)</f>
        <v>115.84</v>
      </c>
      <c r="E303" s="585"/>
      <c r="F303" s="585">
        <v>115.84</v>
      </c>
      <c r="G303" s="585"/>
      <c r="H303" s="585"/>
      <c r="I303" s="585"/>
      <c r="J303" s="585"/>
      <c r="K303" s="585"/>
      <c r="L303" s="585"/>
    </row>
    <row r="304" spans="1:12" s="580" customFormat="1" ht="22.5" x14ac:dyDescent="0.25">
      <c r="A304" s="606"/>
      <c r="B304" s="581" t="s">
        <v>1064</v>
      </c>
      <c r="C304" s="582">
        <f>C305</f>
        <v>4463.6210000000001</v>
      </c>
      <c r="D304" s="582">
        <f t="shared" ref="D304:L304" si="89">D305</f>
        <v>4446.9025199999996</v>
      </c>
      <c r="E304" s="582">
        <f t="shared" si="89"/>
        <v>0</v>
      </c>
      <c r="F304" s="582">
        <f t="shared" si="89"/>
        <v>0</v>
      </c>
      <c r="G304" s="582">
        <f t="shared" si="89"/>
        <v>4446.9025199999996</v>
      </c>
      <c r="H304" s="582">
        <f t="shared" si="89"/>
        <v>0</v>
      </c>
      <c r="I304" s="582">
        <f t="shared" si="89"/>
        <v>0</v>
      </c>
      <c r="J304" s="582">
        <f t="shared" si="89"/>
        <v>0</v>
      </c>
      <c r="K304" s="582">
        <f t="shared" si="89"/>
        <v>0</v>
      </c>
      <c r="L304" s="582">
        <f t="shared" si="89"/>
        <v>0</v>
      </c>
    </row>
    <row r="305" spans="1:12" ht="56.25" x14ac:dyDescent="0.25">
      <c r="A305" s="374">
        <v>4</v>
      </c>
      <c r="B305" s="23" t="s">
        <v>1346</v>
      </c>
      <c r="C305" s="585">
        <v>4463.6210000000001</v>
      </c>
      <c r="D305" s="585">
        <f>SUM(E305:L305)</f>
        <v>4446.9025199999996</v>
      </c>
      <c r="E305" s="585"/>
      <c r="F305" s="585"/>
      <c r="G305" s="585">
        <v>4446.9025199999996</v>
      </c>
      <c r="H305" s="585"/>
      <c r="I305" s="585"/>
      <c r="J305" s="585"/>
      <c r="K305" s="585"/>
      <c r="L305" s="585"/>
    </row>
    <row r="306" spans="1:12" s="580" customFormat="1" ht="22.5" x14ac:dyDescent="0.25">
      <c r="A306" s="606"/>
      <c r="B306" s="581" t="s">
        <v>1063</v>
      </c>
      <c r="C306" s="582">
        <f t="shared" ref="C306:L306" si="90">SUM(C307:C310)</f>
        <v>10083.242</v>
      </c>
      <c r="D306" s="582">
        <f t="shared" si="90"/>
        <v>10078.242</v>
      </c>
      <c r="E306" s="582">
        <f t="shared" si="90"/>
        <v>5019.518</v>
      </c>
      <c r="F306" s="582">
        <f t="shared" si="90"/>
        <v>0</v>
      </c>
      <c r="G306" s="582">
        <f t="shared" si="90"/>
        <v>0</v>
      </c>
      <c r="H306" s="582">
        <f t="shared" si="90"/>
        <v>0</v>
      </c>
      <c r="I306" s="582">
        <f t="shared" si="90"/>
        <v>557.72400000000005</v>
      </c>
      <c r="J306" s="582">
        <f t="shared" si="90"/>
        <v>4501</v>
      </c>
      <c r="K306" s="582">
        <f t="shared" si="90"/>
        <v>0</v>
      </c>
      <c r="L306" s="582">
        <f t="shared" si="90"/>
        <v>0</v>
      </c>
    </row>
    <row r="307" spans="1:12" ht="56.25" x14ac:dyDescent="0.25">
      <c r="A307" s="374">
        <v>5</v>
      </c>
      <c r="B307" s="23" t="s">
        <v>1030</v>
      </c>
      <c r="C307" s="585">
        <v>2496.2600000000002</v>
      </c>
      <c r="D307" s="585">
        <f>E307+I307+K307</f>
        <v>2491.2600000000002</v>
      </c>
      <c r="E307" s="585">
        <v>2242.134</v>
      </c>
      <c r="F307" s="585"/>
      <c r="G307" s="585"/>
      <c r="H307" s="585"/>
      <c r="I307" s="585">
        <v>249.126</v>
      </c>
      <c r="J307" s="585"/>
      <c r="K307" s="585">
        <v>0</v>
      </c>
      <c r="L307" s="585"/>
    </row>
    <row r="308" spans="1:12" ht="75" x14ac:dyDescent="0.25">
      <c r="A308" s="374">
        <v>6</v>
      </c>
      <c r="B308" s="23" t="s">
        <v>1031</v>
      </c>
      <c r="C308" s="585">
        <v>594.72199999999998</v>
      </c>
      <c r="D308" s="585">
        <f>E308+I308+K308</f>
        <v>594.72199999999998</v>
      </c>
      <c r="E308" s="585">
        <v>535.25</v>
      </c>
      <c r="F308" s="585"/>
      <c r="G308" s="585"/>
      <c r="H308" s="585"/>
      <c r="I308" s="585">
        <v>59.472000000000001</v>
      </c>
      <c r="J308" s="585"/>
      <c r="K308" s="585">
        <v>0</v>
      </c>
      <c r="L308" s="585"/>
    </row>
    <row r="309" spans="1:12" ht="56.25" x14ac:dyDescent="0.25">
      <c r="A309" s="374">
        <v>7</v>
      </c>
      <c r="B309" s="23" t="s">
        <v>1032</v>
      </c>
      <c r="C309" s="585">
        <v>2491.2600000000002</v>
      </c>
      <c r="D309" s="585">
        <f>E309+I309+K309</f>
        <v>2491.2600000000002</v>
      </c>
      <c r="E309" s="585">
        <v>2242.134</v>
      </c>
      <c r="F309" s="585"/>
      <c r="G309" s="585"/>
      <c r="H309" s="585"/>
      <c r="I309" s="585">
        <v>249.126</v>
      </c>
      <c r="J309" s="585"/>
      <c r="K309" s="585">
        <v>0</v>
      </c>
      <c r="L309" s="585"/>
    </row>
    <row r="310" spans="1:12" ht="93.75" x14ac:dyDescent="0.25">
      <c r="A310" s="374">
        <v>8</v>
      </c>
      <c r="B310" s="23" t="s">
        <v>1302</v>
      </c>
      <c r="C310" s="585">
        <f>D310</f>
        <v>4501</v>
      </c>
      <c r="D310" s="585">
        <f>SUM(E310:L310)</f>
        <v>4501</v>
      </c>
      <c r="E310" s="585"/>
      <c r="F310" s="585"/>
      <c r="G310" s="585"/>
      <c r="H310" s="585"/>
      <c r="I310" s="585"/>
      <c r="J310" s="585">
        <v>4501</v>
      </c>
      <c r="K310" s="585"/>
      <c r="L310" s="585"/>
    </row>
    <row r="311" spans="1:12" s="162" customFormat="1" ht="22.5" x14ac:dyDescent="0.25">
      <c r="A311" s="371"/>
      <c r="B311" s="579" t="s">
        <v>289</v>
      </c>
      <c r="C311" s="168">
        <f>C312+C315+C320+C325+C327</f>
        <v>33747.690999999992</v>
      </c>
      <c r="D311" s="168">
        <f t="shared" ref="D311:L311" si="91">D312+D315+D320+D325+D327</f>
        <v>32235.9856</v>
      </c>
      <c r="E311" s="168">
        <f t="shared" si="91"/>
        <v>0</v>
      </c>
      <c r="F311" s="168">
        <f t="shared" si="91"/>
        <v>0</v>
      </c>
      <c r="G311" s="168">
        <f t="shared" si="91"/>
        <v>24165.964599999999</v>
      </c>
      <c r="H311" s="168">
        <f t="shared" si="91"/>
        <v>1482.6980000000001</v>
      </c>
      <c r="I311" s="168">
        <f t="shared" si="91"/>
        <v>107.6</v>
      </c>
      <c r="J311" s="168">
        <f t="shared" si="91"/>
        <v>18995.451000000001</v>
      </c>
      <c r="K311" s="168">
        <f t="shared" si="91"/>
        <v>28.3</v>
      </c>
      <c r="L311" s="168">
        <f t="shared" si="91"/>
        <v>403.53</v>
      </c>
    </row>
    <row r="312" spans="1:12" s="580" customFormat="1" ht="22.5" x14ac:dyDescent="0.25">
      <c r="A312" s="606"/>
      <c r="B312" s="581" t="s">
        <v>1061</v>
      </c>
      <c r="C312" s="582">
        <f>C313+C314</f>
        <v>19427.580999999998</v>
      </c>
      <c r="D312" s="582">
        <f t="shared" ref="D312:L312" si="92">D313+D314</f>
        <v>17932.591</v>
      </c>
      <c r="E312" s="582">
        <f t="shared" si="92"/>
        <v>0</v>
      </c>
      <c r="F312" s="582">
        <f t="shared" si="92"/>
        <v>0</v>
      </c>
      <c r="G312" s="582">
        <f t="shared" si="92"/>
        <v>17669.581000000002</v>
      </c>
      <c r="H312" s="582">
        <f t="shared" si="92"/>
        <v>0</v>
      </c>
      <c r="I312" s="582">
        <f t="shared" si="92"/>
        <v>52.31</v>
      </c>
      <c r="J312" s="582">
        <f t="shared" si="92"/>
        <v>0</v>
      </c>
      <c r="K312" s="582">
        <f t="shared" si="92"/>
        <v>14.5</v>
      </c>
      <c r="L312" s="582">
        <f t="shared" si="92"/>
        <v>196.2</v>
      </c>
    </row>
    <row r="313" spans="1:12" ht="56.25" x14ac:dyDescent="0.25">
      <c r="A313" s="374">
        <v>1</v>
      </c>
      <c r="B313" s="23" t="s">
        <v>1089</v>
      </c>
      <c r="C313" s="585">
        <v>19164.580999999998</v>
      </c>
      <c r="D313" s="585">
        <f>SUM(E313:L313)</f>
        <v>17669.581000000002</v>
      </c>
      <c r="E313" s="585"/>
      <c r="F313" s="585"/>
      <c r="G313" s="585">
        <v>17669.581000000002</v>
      </c>
      <c r="H313" s="585"/>
      <c r="I313" s="585"/>
      <c r="J313" s="585"/>
      <c r="K313" s="585"/>
      <c r="L313" s="585"/>
    </row>
    <row r="314" spans="1:12" ht="56.25" x14ac:dyDescent="0.25">
      <c r="A314" s="374">
        <v>2</v>
      </c>
      <c r="B314" s="23" t="s">
        <v>1178</v>
      </c>
      <c r="C314" s="585">
        <v>263</v>
      </c>
      <c r="D314" s="585">
        <f>SUM(E314:L314)</f>
        <v>263.01</v>
      </c>
      <c r="E314" s="585"/>
      <c r="F314" s="585"/>
      <c r="G314" s="585"/>
      <c r="H314" s="585"/>
      <c r="I314" s="585">
        <v>52.31</v>
      </c>
      <c r="J314" s="585"/>
      <c r="K314" s="585">
        <v>14.5</v>
      </c>
      <c r="L314" s="585">
        <v>196.2</v>
      </c>
    </row>
    <row r="315" spans="1:12" s="580" customFormat="1" ht="45" x14ac:dyDescent="0.25">
      <c r="A315" s="606"/>
      <c r="B315" s="581" t="s">
        <v>569</v>
      </c>
      <c r="C315" s="582">
        <f>SUM(C316:C319)</f>
        <v>4606.6709999999994</v>
      </c>
      <c r="D315" s="582">
        <f t="shared" ref="D315:L315" si="93">SUM(D316:D319)</f>
        <v>4598.4371999999994</v>
      </c>
      <c r="E315" s="582">
        <f t="shared" si="93"/>
        <v>0</v>
      </c>
      <c r="F315" s="582">
        <f t="shared" si="93"/>
        <v>0</v>
      </c>
      <c r="G315" s="582">
        <f t="shared" si="93"/>
        <v>2937.2311999999997</v>
      </c>
      <c r="H315" s="582">
        <f t="shared" si="93"/>
        <v>0</v>
      </c>
      <c r="I315" s="582">
        <f t="shared" si="93"/>
        <v>55.29</v>
      </c>
      <c r="J315" s="582">
        <f t="shared" si="93"/>
        <v>1384.7860000000001</v>
      </c>
      <c r="K315" s="582">
        <f t="shared" si="93"/>
        <v>13.8</v>
      </c>
      <c r="L315" s="582">
        <f t="shared" si="93"/>
        <v>207.33</v>
      </c>
    </row>
    <row r="316" spans="1:12" ht="75" x14ac:dyDescent="0.25">
      <c r="A316" s="374">
        <v>3</v>
      </c>
      <c r="B316" s="23" t="s">
        <v>1088</v>
      </c>
      <c r="C316" s="585">
        <v>2945.444</v>
      </c>
      <c r="D316" s="585">
        <f>SUM(E316:L316)</f>
        <v>2937.2311999999997</v>
      </c>
      <c r="E316" s="585"/>
      <c r="F316" s="585"/>
      <c r="G316" s="585">
        <v>2937.2311999999997</v>
      </c>
      <c r="H316" s="585"/>
      <c r="I316" s="585"/>
      <c r="J316" s="585"/>
      <c r="K316" s="585"/>
      <c r="L316" s="585"/>
    </row>
    <row r="317" spans="1:12" ht="93.75" x14ac:dyDescent="0.25">
      <c r="A317" s="374">
        <v>4</v>
      </c>
      <c r="B317" s="23" t="s">
        <v>1305</v>
      </c>
      <c r="C317" s="585">
        <f>D317</f>
        <v>816.23599999999999</v>
      </c>
      <c r="D317" s="585">
        <f>SUM(E317:L317)</f>
        <v>816.23599999999999</v>
      </c>
      <c r="E317" s="585"/>
      <c r="F317" s="585"/>
      <c r="G317" s="585"/>
      <c r="H317" s="585"/>
      <c r="I317" s="585"/>
      <c r="J317" s="585">
        <v>816.23599999999999</v>
      </c>
      <c r="K317" s="585"/>
      <c r="L317" s="585"/>
    </row>
    <row r="318" spans="1:12" ht="93.75" x14ac:dyDescent="0.25">
      <c r="A318" s="374">
        <v>5</v>
      </c>
      <c r="B318" s="23" t="s">
        <v>1306</v>
      </c>
      <c r="C318" s="585">
        <f>D318</f>
        <v>568.54999999999995</v>
      </c>
      <c r="D318" s="585">
        <f>SUM(E318:L318)</f>
        <v>568.54999999999995</v>
      </c>
      <c r="E318" s="585"/>
      <c r="F318" s="585"/>
      <c r="G318" s="585"/>
      <c r="H318" s="585"/>
      <c r="I318" s="585"/>
      <c r="J318" s="585">
        <v>568.54999999999995</v>
      </c>
      <c r="K318" s="585"/>
      <c r="L318" s="585"/>
    </row>
    <row r="319" spans="1:12" ht="56.25" x14ac:dyDescent="0.25">
      <c r="A319" s="374">
        <v>6</v>
      </c>
      <c r="B319" s="23" t="s">
        <v>1174</v>
      </c>
      <c r="C319" s="585">
        <v>276.44099999999997</v>
      </c>
      <c r="D319" s="585">
        <f>SUM(E319:L319)</f>
        <v>276.42</v>
      </c>
      <c r="E319" s="585"/>
      <c r="F319" s="585"/>
      <c r="G319" s="585"/>
      <c r="H319" s="585"/>
      <c r="I319" s="585">
        <v>55.29</v>
      </c>
      <c r="J319" s="585"/>
      <c r="K319" s="585">
        <v>13.8</v>
      </c>
      <c r="L319" s="585">
        <v>207.33</v>
      </c>
    </row>
    <row r="320" spans="1:12" s="580" customFormat="1" ht="22.5" x14ac:dyDescent="0.25">
      <c r="A320" s="606"/>
      <c r="B320" s="581" t="s">
        <v>1064</v>
      </c>
      <c r="C320" s="582">
        <f>SUM(C321:C324)</f>
        <v>4658.3130000000001</v>
      </c>
      <c r="D320" s="582">
        <f t="shared" ref="D320:L320" si="94">SUM(D321:D324)</f>
        <v>4658.3130000000001</v>
      </c>
      <c r="E320" s="582">
        <f t="shared" si="94"/>
        <v>0</v>
      </c>
      <c r="F320" s="582">
        <f t="shared" si="94"/>
        <v>0</v>
      </c>
      <c r="G320" s="582">
        <f t="shared" si="94"/>
        <v>0</v>
      </c>
      <c r="H320" s="582">
        <f t="shared" si="94"/>
        <v>1482.6980000000001</v>
      </c>
      <c r="I320" s="582">
        <f t="shared" si="94"/>
        <v>0</v>
      </c>
      <c r="J320" s="582">
        <f t="shared" si="94"/>
        <v>3175.6149999999998</v>
      </c>
      <c r="K320" s="582">
        <f t="shared" si="94"/>
        <v>0</v>
      </c>
      <c r="L320" s="582">
        <f t="shared" si="94"/>
        <v>0</v>
      </c>
    </row>
    <row r="321" spans="1:12" ht="93.75" x14ac:dyDescent="0.25">
      <c r="A321" s="374">
        <v>7</v>
      </c>
      <c r="B321" s="23" t="s">
        <v>1303</v>
      </c>
      <c r="C321" s="585">
        <f>D321</f>
        <v>1274.615</v>
      </c>
      <c r="D321" s="585">
        <f>SUM(E321:L321)</f>
        <v>1274.615</v>
      </c>
      <c r="E321" s="585"/>
      <c r="F321" s="585"/>
      <c r="G321" s="585"/>
      <c r="H321" s="585"/>
      <c r="I321" s="585"/>
      <c r="J321" s="585">
        <v>1274.615</v>
      </c>
      <c r="K321" s="585"/>
      <c r="L321" s="585"/>
    </row>
    <row r="322" spans="1:12" ht="93.75" x14ac:dyDescent="0.25">
      <c r="A322" s="374">
        <v>8</v>
      </c>
      <c r="B322" s="23" t="s">
        <v>1144</v>
      </c>
      <c r="C322" s="585">
        <f>D322</f>
        <v>1021</v>
      </c>
      <c r="D322" s="585">
        <f>SUM(E322:L322)</f>
        <v>1021</v>
      </c>
      <c r="E322" s="585"/>
      <c r="F322" s="585"/>
      <c r="G322" s="585"/>
      <c r="H322" s="585"/>
      <c r="I322" s="585"/>
      <c r="J322" s="585">
        <v>1021</v>
      </c>
      <c r="K322" s="585"/>
      <c r="L322" s="585"/>
    </row>
    <row r="323" spans="1:12" ht="93.75" x14ac:dyDescent="0.25">
      <c r="A323" s="374">
        <v>9</v>
      </c>
      <c r="B323" s="23" t="s">
        <v>1304</v>
      </c>
      <c r="C323" s="585">
        <f>D323</f>
        <v>880</v>
      </c>
      <c r="D323" s="585">
        <f>SUM(E323:L323)</f>
        <v>880</v>
      </c>
      <c r="E323" s="585"/>
      <c r="F323" s="585"/>
      <c r="G323" s="585"/>
      <c r="H323" s="585"/>
      <c r="I323" s="585"/>
      <c r="J323" s="585">
        <v>880</v>
      </c>
      <c r="K323" s="585"/>
      <c r="L323" s="585"/>
    </row>
    <row r="324" spans="1:12" ht="93.75" x14ac:dyDescent="0.25">
      <c r="A324" s="374">
        <v>10</v>
      </c>
      <c r="B324" s="23" t="s">
        <v>1216</v>
      </c>
      <c r="C324" s="585">
        <v>1482.6980000000001</v>
      </c>
      <c r="D324" s="585">
        <v>1482.6980000000001</v>
      </c>
      <c r="E324" s="585"/>
      <c r="F324" s="585"/>
      <c r="G324" s="585"/>
      <c r="H324" s="585">
        <v>1482.6980000000001</v>
      </c>
      <c r="I324" s="585"/>
      <c r="J324" s="585"/>
      <c r="K324" s="585"/>
      <c r="L324" s="585"/>
    </row>
    <row r="325" spans="1:12" s="580" customFormat="1" ht="22.5" x14ac:dyDescent="0.25">
      <c r="A325" s="606"/>
      <c r="B325" s="581" t="s">
        <v>1063</v>
      </c>
      <c r="C325" s="582">
        <f>C326</f>
        <v>1487.492</v>
      </c>
      <c r="D325" s="582">
        <f t="shared" ref="D325:L325" si="95">D326</f>
        <v>1487.492</v>
      </c>
      <c r="E325" s="582">
        <f t="shared" si="95"/>
        <v>0</v>
      </c>
      <c r="F325" s="582">
        <f t="shared" si="95"/>
        <v>0</v>
      </c>
      <c r="G325" s="582">
        <f t="shared" si="95"/>
        <v>0</v>
      </c>
      <c r="H325" s="582">
        <f t="shared" si="95"/>
        <v>0</v>
      </c>
      <c r="I325" s="582">
        <f t="shared" si="95"/>
        <v>0</v>
      </c>
      <c r="J325" s="582">
        <f t="shared" si="95"/>
        <v>1487.492</v>
      </c>
      <c r="K325" s="582">
        <f t="shared" si="95"/>
        <v>0</v>
      </c>
      <c r="L325" s="582">
        <f t="shared" si="95"/>
        <v>0</v>
      </c>
    </row>
    <row r="326" spans="1:12" ht="56.25" x14ac:dyDescent="0.25">
      <c r="A326" s="374">
        <v>11</v>
      </c>
      <c r="B326" s="23" t="s">
        <v>1145</v>
      </c>
      <c r="C326" s="585">
        <f>D326</f>
        <v>1487.492</v>
      </c>
      <c r="D326" s="585">
        <f>SUM(E326:L326)</f>
        <v>1487.492</v>
      </c>
      <c r="E326" s="585"/>
      <c r="F326" s="585"/>
      <c r="G326" s="585"/>
      <c r="H326" s="585"/>
      <c r="I326" s="585"/>
      <c r="J326" s="585">
        <v>1487.492</v>
      </c>
      <c r="K326" s="585"/>
      <c r="L326" s="585"/>
    </row>
    <row r="327" spans="1:12" s="580" customFormat="1" ht="22.5" x14ac:dyDescent="0.25">
      <c r="A327" s="606"/>
      <c r="B327" s="581" t="s">
        <v>1090</v>
      </c>
      <c r="C327" s="582">
        <f>SUM(C328:C329)</f>
        <v>3567.634</v>
      </c>
      <c r="D327" s="582">
        <f t="shared" ref="D327:L327" si="96">SUM(D328:D329)</f>
        <v>3559.1523999999999</v>
      </c>
      <c r="E327" s="582">
        <f t="shared" si="96"/>
        <v>0</v>
      </c>
      <c r="F327" s="582">
        <f t="shared" si="96"/>
        <v>0</v>
      </c>
      <c r="G327" s="582">
        <f t="shared" si="96"/>
        <v>3559.1523999999999</v>
      </c>
      <c r="H327" s="582">
        <f t="shared" si="96"/>
        <v>0</v>
      </c>
      <c r="I327" s="582">
        <f t="shared" si="96"/>
        <v>0</v>
      </c>
      <c r="J327" s="582">
        <f t="shared" si="96"/>
        <v>12947.558000000001</v>
      </c>
      <c r="K327" s="582">
        <f t="shared" si="96"/>
        <v>0</v>
      </c>
      <c r="L327" s="582">
        <f t="shared" si="96"/>
        <v>0</v>
      </c>
    </row>
    <row r="328" spans="1:12" ht="75" x14ac:dyDescent="0.25">
      <c r="A328" s="374">
        <v>12</v>
      </c>
      <c r="B328" s="23" t="s">
        <v>1087</v>
      </c>
      <c r="C328" s="585">
        <v>3567.634</v>
      </c>
      <c r="D328" s="585">
        <f>SUM(E328:L328)</f>
        <v>3559.1523999999999</v>
      </c>
      <c r="E328" s="585"/>
      <c r="F328" s="585"/>
      <c r="G328" s="585">
        <v>3559.1523999999999</v>
      </c>
      <c r="H328" s="585"/>
      <c r="I328" s="585"/>
      <c r="J328" s="585"/>
      <c r="K328" s="585"/>
      <c r="L328" s="585"/>
    </row>
    <row r="329" spans="1:12" ht="56.25" x14ac:dyDescent="0.25">
      <c r="A329" s="374">
        <v>13</v>
      </c>
      <c r="B329" s="23" t="s">
        <v>1337</v>
      </c>
      <c r="C329" s="585"/>
      <c r="D329" s="585"/>
      <c r="E329" s="585"/>
      <c r="F329" s="585"/>
      <c r="G329" s="585"/>
      <c r="H329" s="585"/>
      <c r="I329" s="585"/>
      <c r="J329" s="585">
        <v>12947.558000000001</v>
      </c>
      <c r="K329" s="585"/>
      <c r="L329" s="585"/>
    </row>
    <row r="330" spans="1:12" s="162" customFormat="1" ht="22.5" x14ac:dyDescent="0.25">
      <c r="A330" s="371"/>
      <c r="B330" s="579" t="s">
        <v>1070</v>
      </c>
      <c r="C330" s="168">
        <f>C331+C334+C337+C343+C345</f>
        <v>5860.5740000000005</v>
      </c>
      <c r="D330" s="168">
        <f t="shared" ref="D330:L330" si="97">D331+D334+D337+D343+D345</f>
        <v>5860.5740000000005</v>
      </c>
      <c r="E330" s="168">
        <f t="shared" si="97"/>
        <v>0</v>
      </c>
      <c r="F330" s="168">
        <f t="shared" si="97"/>
        <v>0</v>
      </c>
      <c r="G330" s="168">
        <f t="shared" si="97"/>
        <v>0</v>
      </c>
      <c r="H330" s="168">
        <f t="shared" si="97"/>
        <v>0</v>
      </c>
      <c r="I330" s="168">
        <f t="shared" si="97"/>
        <v>0</v>
      </c>
      <c r="J330" s="168">
        <f t="shared" si="97"/>
        <v>5860.5740000000005</v>
      </c>
      <c r="K330" s="168">
        <f t="shared" si="97"/>
        <v>0</v>
      </c>
      <c r="L330" s="168">
        <f t="shared" si="97"/>
        <v>0</v>
      </c>
    </row>
    <row r="331" spans="1:12" s="580" customFormat="1" ht="45" x14ac:dyDescent="0.25">
      <c r="A331" s="606"/>
      <c r="B331" s="581" t="s">
        <v>569</v>
      </c>
      <c r="C331" s="582">
        <f>C332+C333</f>
        <v>1146.692</v>
      </c>
      <c r="D331" s="582">
        <f t="shared" ref="D331:K331" si="98">D332+D333</f>
        <v>1146.692</v>
      </c>
      <c r="E331" s="582">
        <f t="shared" si="98"/>
        <v>0</v>
      </c>
      <c r="F331" s="582">
        <f t="shared" si="98"/>
        <v>0</v>
      </c>
      <c r="G331" s="582">
        <f t="shared" si="98"/>
        <v>0</v>
      </c>
      <c r="H331" s="582">
        <f t="shared" si="98"/>
        <v>0</v>
      </c>
      <c r="I331" s="582">
        <f t="shared" si="98"/>
        <v>0</v>
      </c>
      <c r="J331" s="582">
        <f t="shared" si="98"/>
        <v>1146.692</v>
      </c>
      <c r="K331" s="582">
        <f t="shared" si="98"/>
        <v>0</v>
      </c>
      <c r="L331" s="582">
        <f>L332+L333</f>
        <v>0</v>
      </c>
    </row>
    <row r="332" spans="1:12" ht="56.25" x14ac:dyDescent="0.25">
      <c r="A332" s="374">
        <v>1</v>
      </c>
      <c r="B332" s="23" t="s">
        <v>795</v>
      </c>
      <c r="C332" s="585">
        <f>D332</f>
        <v>918</v>
      </c>
      <c r="D332" s="585">
        <f>SUM(E332:L332)</f>
        <v>918</v>
      </c>
      <c r="E332" s="585"/>
      <c r="F332" s="585"/>
      <c r="G332" s="585"/>
      <c r="H332" s="585"/>
      <c r="I332" s="585"/>
      <c r="J332" s="585">
        <v>918</v>
      </c>
      <c r="K332" s="585"/>
      <c r="L332" s="585"/>
    </row>
    <row r="333" spans="1:12" ht="75" x14ac:dyDescent="0.25">
      <c r="A333" s="374">
        <v>2</v>
      </c>
      <c r="B333" s="23" t="s">
        <v>1309</v>
      </c>
      <c r="C333" s="585">
        <f>D333</f>
        <v>228.69200000000001</v>
      </c>
      <c r="D333" s="585">
        <f>SUM(E333:L333)</f>
        <v>228.69200000000001</v>
      </c>
      <c r="E333" s="585"/>
      <c r="F333" s="585"/>
      <c r="G333" s="585"/>
      <c r="H333" s="585"/>
      <c r="I333" s="585"/>
      <c r="J333" s="585">
        <v>228.69200000000001</v>
      </c>
      <c r="K333" s="585"/>
      <c r="L333" s="585"/>
    </row>
    <row r="334" spans="1:12" s="580" customFormat="1" ht="22.5" x14ac:dyDescent="0.25">
      <c r="A334" s="606"/>
      <c r="B334" s="581" t="s">
        <v>1064</v>
      </c>
      <c r="C334" s="582">
        <f>C335+C336</f>
        <v>881.16200000000003</v>
      </c>
      <c r="D334" s="582">
        <f t="shared" ref="D334:L334" si="99">D335+D336</f>
        <v>881.16200000000003</v>
      </c>
      <c r="E334" s="582">
        <f t="shared" si="99"/>
        <v>0</v>
      </c>
      <c r="F334" s="582">
        <f t="shared" si="99"/>
        <v>0</v>
      </c>
      <c r="G334" s="582">
        <f t="shared" si="99"/>
        <v>0</v>
      </c>
      <c r="H334" s="582">
        <f t="shared" si="99"/>
        <v>0</v>
      </c>
      <c r="I334" s="582">
        <f t="shared" si="99"/>
        <v>0</v>
      </c>
      <c r="J334" s="582">
        <f t="shared" si="99"/>
        <v>881.16200000000003</v>
      </c>
      <c r="K334" s="582">
        <f t="shared" si="99"/>
        <v>0</v>
      </c>
      <c r="L334" s="582">
        <f t="shared" si="99"/>
        <v>0</v>
      </c>
    </row>
    <row r="335" spans="1:12" ht="56.25" x14ac:dyDescent="0.25">
      <c r="A335" s="374">
        <v>3</v>
      </c>
      <c r="B335" s="23" t="s">
        <v>1307</v>
      </c>
      <c r="C335" s="585">
        <f>D335</f>
        <v>600</v>
      </c>
      <c r="D335" s="585">
        <f>SUM(E335:L335)</f>
        <v>600</v>
      </c>
      <c r="E335" s="585"/>
      <c r="F335" s="585"/>
      <c r="G335" s="585"/>
      <c r="H335" s="585"/>
      <c r="I335" s="585"/>
      <c r="J335" s="585">
        <v>600</v>
      </c>
      <c r="K335" s="585"/>
      <c r="L335" s="585"/>
    </row>
    <row r="336" spans="1:12" ht="93.75" x14ac:dyDescent="0.25">
      <c r="A336" s="374">
        <v>4</v>
      </c>
      <c r="B336" s="23" t="s">
        <v>1308</v>
      </c>
      <c r="C336" s="585">
        <f>D336</f>
        <v>281.16199999999998</v>
      </c>
      <c r="D336" s="585">
        <f>SUM(E336:L336)</f>
        <v>281.16199999999998</v>
      </c>
      <c r="E336" s="585"/>
      <c r="F336" s="585"/>
      <c r="G336" s="585"/>
      <c r="H336" s="585"/>
      <c r="I336" s="585"/>
      <c r="J336" s="585">
        <v>281.16199999999998</v>
      </c>
      <c r="K336" s="585"/>
      <c r="L336" s="585"/>
    </row>
    <row r="337" spans="1:12" s="580" customFormat="1" ht="22.5" x14ac:dyDescent="0.25">
      <c r="A337" s="606"/>
      <c r="B337" s="581" t="s">
        <v>1063</v>
      </c>
      <c r="C337" s="582">
        <f>SUM(C338:C342)</f>
        <v>2999.6660000000002</v>
      </c>
      <c r="D337" s="582">
        <f t="shared" ref="D337:L337" si="100">SUM(D338:D342)</f>
        <v>2999.6660000000002</v>
      </c>
      <c r="E337" s="582">
        <f t="shared" si="100"/>
        <v>0</v>
      </c>
      <c r="F337" s="582">
        <f t="shared" si="100"/>
        <v>0</v>
      </c>
      <c r="G337" s="582">
        <f t="shared" si="100"/>
        <v>0</v>
      </c>
      <c r="H337" s="582">
        <f t="shared" si="100"/>
        <v>0</v>
      </c>
      <c r="I337" s="582">
        <f t="shared" si="100"/>
        <v>0</v>
      </c>
      <c r="J337" s="582">
        <f t="shared" si="100"/>
        <v>2999.6660000000002</v>
      </c>
      <c r="K337" s="582">
        <f t="shared" si="100"/>
        <v>0</v>
      </c>
      <c r="L337" s="582">
        <f t="shared" si="100"/>
        <v>0</v>
      </c>
    </row>
    <row r="338" spans="1:12" ht="131.25" x14ac:dyDescent="0.25">
      <c r="A338" s="374">
        <v>5</v>
      </c>
      <c r="B338" s="23" t="s">
        <v>1310</v>
      </c>
      <c r="C338" s="585">
        <f>D338</f>
        <v>1300</v>
      </c>
      <c r="D338" s="585">
        <f>SUM(E338:L338)</f>
        <v>1300</v>
      </c>
      <c r="E338" s="585"/>
      <c r="F338" s="585"/>
      <c r="G338" s="585"/>
      <c r="H338" s="585"/>
      <c r="I338" s="585"/>
      <c r="J338" s="585">
        <v>1300</v>
      </c>
      <c r="K338" s="585"/>
      <c r="L338" s="585"/>
    </row>
    <row r="339" spans="1:12" ht="75" x14ac:dyDescent="0.25">
      <c r="A339" s="374">
        <v>6</v>
      </c>
      <c r="B339" s="23" t="s">
        <v>1311</v>
      </c>
      <c r="C339" s="585">
        <f>D339</f>
        <v>428.03199999999998</v>
      </c>
      <c r="D339" s="585">
        <f>SUM(E339:L339)</f>
        <v>428.03199999999998</v>
      </c>
      <c r="E339" s="585"/>
      <c r="F339" s="585"/>
      <c r="G339" s="585"/>
      <c r="H339" s="585"/>
      <c r="I339" s="585"/>
      <c r="J339" s="585">
        <v>428.03199999999998</v>
      </c>
      <c r="K339" s="585"/>
      <c r="L339" s="585"/>
    </row>
    <row r="340" spans="1:12" ht="75" x14ac:dyDescent="0.25">
      <c r="A340" s="374">
        <v>7</v>
      </c>
      <c r="B340" s="23" t="s">
        <v>1312</v>
      </c>
      <c r="C340" s="585">
        <f>D340</f>
        <v>184.63399999999999</v>
      </c>
      <c r="D340" s="585">
        <f>SUM(E340:L340)</f>
        <v>184.63399999999999</v>
      </c>
      <c r="E340" s="585"/>
      <c r="F340" s="585"/>
      <c r="G340" s="585"/>
      <c r="H340" s="585"/>
      <c r="I340" s="585"/>
      <c r="J340" s="585">
        <v>184.63399999999999</v>
      </c>
      <c r="K340" s="585"/>
      <c r="L340" s="585"/>
    </row>
    <row r="341" spans="1:12" ht="56.25" x14ac:dyDescent="0.25">
      <c r="A341" s="374">
        <v>8</v>
      </c>
      <c r="B341" s="23" t="s">
        <v>1146</v>
      </c>
      <c r="C341" s="585">
        <f>D341</f>
        <v>319.3</v>
      </c>
      <c r="D341" s="585">
        <f>SUM(E341:L341)</f>
        <v>319.3</v>
      </c>
      <c r="E341" s="585"/>
      <c r="F341" s="585"/>
      <c r="G341" s="585"/>
      <c r="H341" s="585"/>
      <c r="I341" s="585"/>
      <c r="J341" s="585">
        <v>319.3</v>
      </c>
      <c r="K341" s="585"/>
      <c r="L341" s="585"/>
    </row>
    <row r="342" spans="1:12" ht="37.5" x14ac:dyDescent="0.25">
      <c r="A342" s="374">
        <v>9</v>
      </c>
      <c r="B342" s="23" t="s">
        <v>1147</v>
      </c>
      <c r="C342" s="585">
        <f>D342</f>
        <v>767.7</v>
      </c>
      <c r="D342" s="585">
        <f>SUM(E342:L342)</f>
        <v>767.7</v>
      </c>
      <c r="E342" s="585"/>
      <c r="F342" s="585"/>
      <c r="G342" s="585"/>
      <c r="H342" s="585"/>
      <c r="I342" s="585"/>
      <c r="J342" s="585">
        <v>767.7</v>
      </c>
      <c r="K342" s="585"/>
      <c r="L342" s="585"/>
    </row>
    <row r="343" spans="1:12" s="587" customFormat="1" ht="45" x14ac:dyDescent="0.25">
      <c r="A343" s="608"/>
      <c r="B343" s="581" t="s">
        <v>1135</v>
      </c>
      <c r="C343" s="588">
        <f>C344</f>
        <v>453.05399999999997</v>
      </c>
      <c r="D343" s="588">
        <f t="shared" ref="D343:L343" si="101">D344</f>
        <v>453.05399999999997</v>
      </c>
      <c r="E343" s="588">
        <f t="shared" si="101"/>
        <v>0</v>
      </c>
      <c r="F343" s="588">
        <f t="shared" si="101"/>
        <v>0</v>
      </c>
      <c r="G343" s="588">
        <f t="shared" si="101"/>
        <v>0</v>
      </c>
      <c r="H343" s="588">
        <f t="shared" si="101"/>
        <v>0</v>
      </c>
      <c r="I343" s="588">
        <f t="shared" si="101"/>
        <v>0</v>
      </c>
      <c r="J343" s="588">
        <f t="shared" si="101"/>
        <v>453.05399999999997</v>
      </c>
      <c r="K343" s="588">
        <f t="shared" si="101"/>
        <v>0</v>
      </c>
      <c r="L343" s="588">
        <f t="shared" si="101"/>
        <v>0</v>
      </c>
    </row>
    <row r="344" spans="1:12" ht="131.25" x14ac:dyDescent="0.25">
      <c r="A344" s="374">
        <v>10</v>
      </c>
      <c r="B344" s="23" t="s">
        <v>1347</v>
      </c>
      <c r="C344" s="585">
        <f>D344</f>
        <v>453.05399999999997</v>
      </c>
      <c r="D344" s="585">
        <f>SUM(E344:L344)</f>
        <v>453.05399999999997</v>
      </c>
      <c r="E344" s="585"/>
      <c r="F344" s="585"/>
      <c r="G344" s="585"/>
      <c r="H344" s="585"/>
      <c r="I344" s="585"/>
      <c r="J344" s="585">
        <v>453.05399999999997</v>
      </c>
      <c r="K344" s="585"/>
      <c r="L344" s="585"/>
    </row>
    <row r="345" spans="1:12" s="587" customFormat="1" ht="22.5" x14ac:dyDescent="0.25">
      <c r="A345" s="608"/>
      <c r="B345" s="581" t="s">
        <v>189</v>
      </c>
      <c r="C345" s="588">
        <f>C346</f>
        <v>380</v>
      </c>
      <c r="D345" s="588">
        <f t="shared" ref="D345:L345" si="102">D346</f>
        <v>380</v>
      </c>
      <c r="E345" s="588">
        <f t="shared" si="102"/>
        <v>0</v>
      </c>
      <c r="F345" s="588">
        <f t="shared" si="102"/>
        <v>0</v>
      </c>
      <c r="G345" s="588">
        <f t="shared" si="102"/>
        <v>0</v>
      </c>
      <c r="H345" s="588">
        <f t="shared" si="102"/>
        <v>0</v>
      </c>
      <c r="I345" s="588">
        <f t="shared" si="102"/>
        <v>0</v>
      </c>
      <c r="J345" s="588">
        <f t="shared" si="102"/>
        <v>380</v>
      </c>
      <c r="K345" s="588">
        <f t="shared" si="102"/>
        <v>0</v>
      </c>
      <c r="L345" s="588">
        <f t="shared" si="102"/>
        <v>0</v>
      </c>
    </row>
    <row r="346" spans="1:12" ht="93.75" x14ac:dyDescent="0.25">
      <c r="A346" s="374">
        <v>11</v>
      </c>
      <c r="B346" s="23" t="s">
        <v>1148</v>
      </c>
      <c r="C346" s="585">
        <f>D346</f>
        <v>380</v>
      </c>
      <c r="D346" s="585">
        <f>SUM(E346:L346)</f>
        <v>380</v>
      </c>
      <c r="E346" s="585"/>
      <c r="F346" s="585"/>
      <c r="G346" s="585"/>
      <c r="H346" s="585"/>
      <c r="I346" s="585"/>
      <c r="J346" s="585">
        <v>380</v>
      </c>
      <c r="K346" s="585"/>
      <c r="L346" s="585"/>
    </row>
    <row r="347" spans="1:12" s="162" customFormat="1" ht="22.5" x14ac:dyDescent="0.25">
      <c r="A347" s="371"/>
      <c r="B347" s="579" t="s">
        <v>1151</v>
      </c>
      <c r="C347" s="168">
        <f t="shared" ref="C347:L347" si="103">C348+C350+C352+C356</f>
        <v>11521.938</v>
      </c>
      <c r="D347" s="168">
        <f t="shared" si="103"/>
        <v>11521.938</v>
      </c>
      <c r="E347" s="168">
        <f t="shared" si="103"/>
        <v>8569.7440000000006</v>
      </c>
      <c r="F347" s="168">
        <f t="shared" si="103"/>
        <v>0</v>
      </c>
      <c r="G347" s="168">
        <f t="shared" si="103"/>
        <v>0</v>
      </c>
      <c r="H347" s="168">
        <f t="shared" si="103"/>
        <v>0</v>
      </c>
      <c r="I347" s="168">
        <f t="shared" si="103"/>
        <v>952.19399999999996</v>
      </c>
      <c r="J347" s="168">
        <f t="shared" si="103"/>
        <v>2000</v>
      </c>
      <c r="K347" s="168">
        <f t="shared" si="103"/>
        <v>0</v>
      </c>
      <c r="L347" s="168">
        <f t="shared" si="103"/>
        <v>0</v>
      </c>
    </row>
    <row r="348" spans="1:12" s="580" customFormat="1" ht="22.5" x14ac:dyDescent="0.25">
      <c r="A348" s="606"/>
      <c r="B348" s="581" t="s">
        <v>1061</v>
      </c>
      <c r="C348" s="582">
        <f>C349</f>
        <v>1499.606</v>
      </c>
      <c r="D348" s="582">
        <f t="shared" ref="D348:L348" si="104">D349</f>
        <v>1499.606</v>
      </c>
      <c r="E348" s="582">
        <f t="shared" si="104"/>
        <v>1349.645</v>
      </c>
      <c r="F348" s="582">
        <f t="shared" si="104"/>
        <v>0</v>
      </c>
      <c r="G348" s="582">
        <f t="shared" si="104"/>
        <v>0</v>
      </c>
      <c r="H348" s="582">
        <f t="shared" si="104"/>
        <v>0</v>
      </c>
      <c r="I348" s="582">
        <f t="shared" si="104"/>
        <v>149.96100000000001</v>
      </c>
      <c r="J348" s="582">
        <f t="shared" si="104"/>
        <v>0</v>
      </c>
      <c r="K348" s="582">
        <f t="shared" si="104"/>
        <v>0</v>
      </c>
      <c r="L348" s="582">
        <f t="shared" si="104"/>
        <v>0</v>
      </c>
    </row>
    <row r="349" spans="1:12" ht="37.5" x14ac:dyDescent="0.25">
      <c r="A349" s="374">
        <v>1</v>
      </c>
      <c r="B349" s="12" t="s">
        <v>1049</v>
      </c>
      <c r="C349" s="585">
        <v>1499.606</v>
      </c>
      <c r="D349" s="585">
        <f>E349+I349+K349</f>
        <v>1499.606</v>
      </c>
      <c r="E349" s="585">
        <v>1349.645</v>
      </c>
      <c r="F349" s="585"/>
      <c r="G349" s="585"/>
      <c r="H349" s="585"/>
      <c r="I349" s="585">
        <v>149.96100000000001</v>
      </c>
      <c r="J349" s="585"/>
      <c r="K349" s="585">
        <v>0</v>
      </c>
      <c r="L349" s="585"/>
    </row>
    <row r="350" spans="1:12" s="580" customFormat="1" ht="45" x14ac:dyDescent="0.25">
      <c r="A350" s="606"/>
      <c r="B350" s="581" t="s">
        <v>182</v>
      </c>
      <c r="C350" s="582">
        <f t="shared" ref="C350:L350" si="105">SUM(C351:C351)</f>
        <v>890.90200000000004</v>
      </c>
      <c r="D350" s="582">
        <f t="shared" si="105"/>
        <v>890.90200000000004</v>
      </c>
      <c r="E350" s="582">
        <f t="shared" si="105"/>
        <v>0</v>
      </c>
      <c r="F350" s="582">
        <f t="shared" si="105"/>
        <v>0</v>
      </c>
      <c r="G350" s="582">
        <f t="shared" si="105"/>
        <v>0</v>
      </c>
      <c r="H350" s="582">
        <f t="shared" si="105"/>
        <v>0</v>
      </c>
      <c r="I350" s="582">
        <f t="shared" si="105"/>
        <v>0</v>
      </c>
      <c r="J350" s="582">
        <f t="shared" si="105"/>
        <v>890.90200000000004</v>
      </c>
      <c r="K350" s="582">
        <f t="shared" si="105"/>
        <v>0</v>
      </c>
      <c r="L350" s="582">
        <f t="shared" si="105"/>
        <v>0</v>
      </c>
    </row>
    <row r="351" spans="1:12" s="586" customFormat="1" ht="56.25" x14ac:dyDescent="0.25">
      <c r="A351" s="607">
        <v>2</v>
      </c>
      <c r="B351" s="6" t="s">
        <v>1313</v>
      </c>
      <c r="C351" s="585">
        <f>D351</f>
        <v>890.90200000000004</v>
      </c>
      <c r="D351" s="585">
        <f>SUM(E351:L351)</f>
        <v>890.90200000000004</v>
      </c>
      <c r="E351" s="585"/>
      <c r="F351" s="585"/>
      <c r="G351" s="585"/>
      <c r="H351" s="585"/>
      <c r="I351" s="585"/>
      <c r="J351" s="585">
        <v>890.90200000000004</v>
      </c>
      <c r="K351" s="585"/>
      <c r="L351" s="585"/>
    </row>
    <row r="352" spans="1:12" s="580" customFormat="1" ht="45" x14ac:dyDescent="0.25">
      <c r="A352" s="606"/>
      <c r="B352" s="581" t="s">
        <v>569</v>
      </c>
      <c r="C352" s="582">
        <f>SUM(C353:C355)</f>
        <v>1109.098</v>
      </c>
      <c r="D352" s="582">
        <f t="shared" ref="D352:L352" si="106">SUM(D353:D355)</f>
        <v>1109.098</v>
      </c>
      <c r="E352" s="582">
        <f t="shared" si="106"/>
        <v>0</v>
      </c>
      <c r="F352" s="582">
        <f t="shared" si="106"/>
        <v>0</v>
      </c>
      <c r="G352" s="582">
        <f t="shared" si="106"/>
        <v>0</v>
      </c>
      <c r="H352" s="582">
        <f t="shared" si="106"/>
        <v>0</v>
      </c>
      <c r="I352" s="582">
        <f t="shared" si="106"/>
        <v>0</v>
      </c>
      <c r="J352" s="582">
        <f t="shared" si="106"/>
        <v>1109.098</v>
      </c>
      <c r="K352" s="582">
        <f t="shared" si="106"/>
        <v>0</v>
      </c>
      <c r="L352" s="582">
        <f t="shared" si="106"/>
        <v>0</v>
      </c>
    </row>
    <row r="353" spans="1:12" ht="56.25" x14ac:dyDescent="0.25">
      <c r="A353" s="374">
        <v>3</v>
      </c>
      <c r="B353" s="12" t="s">
        <v>1149</v>
      </c>
      <c r="C353" s="585">
        <f>D353</f>
        <v>483.46</v>
      </c>
      <c r="D353" s="585">
        <f>SUM(E353:L353)</f>
        <v>483.46</v>
      </c>
      <c r="E353" s="585"/>
      <c r="F353" s="585"/>
      <c r="G353" s="585"/>
      <c r="H353" s="585"/>
      <c r="I353" s="585"/>
      <c r="J353" s="585">
        <v>483.46</v>
      </c>
      <c r="K353" s="585"/>
      <c r="L353" s="585"/>
    </row>
    <row r="354" spans="1:12" ht="75" x14ac:dyDescent="0.25">
      <c r="A354" s="374">
        <v>4</v>
      </c>
      <c r="B354" s="12" t="s">
        <v>1150</v>
      </c>
      <c r="C354" s="585">
        <f>D354</f>
        <v>518.17200000000003</v>
      </c>
      <c r="D354" s="585">
        <f>SUM(E354:L354)</f>
        <v>518.17200000000003</v>
      </c>
      <c r="E354" s="585"/>
      <c r="F354" s="585"/>
      <c r="G354" s="585"/>
      <c r="H354" s="585"/>
      <c r="I354" s="585"/>
      <c r="J354" s="585">
        <v>518.17200000000003</v>
      </c>
      <c r="K354" s="585"/>
      <c r="L354" s="585"/>
    </row>
    <row r="355" spans="1:12" ht="56.25" x14ac:dyDescent="0.25">
      <c r="A355" s="374">
        <v>5</v>
      </c>
      <c r="B355" s="12" t="s">
        <v>1314</v>
      </c>
      <c r="C355" s="585">
        <f>D355</f>
        <v>107.46599999999999</v>
      </c>
      <c r="D355" s="585">
        <f>SUM(E355:L355)</f>
        <v>107.46599999999999</v>
      </c>
      <c r="E355" s="585"/>
      <c r="F355" s="585"/>
      <c r="G355" s="585"/>
      <c r="H355" s="585"/>
      <c r="I355" s="585"/>
      <c r="J355" s="585">
        <v>107.46599999999999</v>
      </c>
      <c r="K355" s="585"/>
      <c r="L355" s="585"/>
    </row>
    <row r="356" spans="1:12" s="580" customFormat="1" ht="45" x14ac:dyDescent="0.25">
      <c r="A356" s="606"/>
      <c r="B356" s="581" t="s">
        <v>1060</v>
      </c>
      <c r="C356" s="582">
        <f>C357</f>
        <v>8022.3320000000003</v>
      </c>
      <c r="D356" s="582">
        <f t="shared" ref="D356:L356" si="107">D357</f>
        <v>8022.3320000000003</v>
      </c>
      <c r="E356" s="582">
        <f t="shared" si="107"/>
        <v>7220.0990000000002</v>
      </c>
      <c r="F356" s="582">
        <f t="shared" si="107"/>
        <v>0</v>
      </c>
      <c r="G356" s="582">
        <f t="shared" si="107"/>
        <v>0</v>
      </c>
      <c r="H356" s="582">
        <f t="shared" si="107"/>
        <v>0</v>
      </c>
      <c r="I356" s="582">
        <f t="shared" si="107"/>
        <v>802.23299999999995</v>
      </c>
      <c r="J356" s="582">
        <f t="shared" si="107"/>
        <v>0</v>
      </c>
      <c r="K356" s="582">
        <f t="shared" si="107"/>
        <v>0</v>
      </c>
      <c r="L356" s="582">
        <f t="shared" si="107"/>
        <v>0</v>
      </c>
    </row>
    <row r="357" spans="1:12" ht="56.25" x14ac:dyDescent="0.25">
      <c r="A357" s="374">
        <v>6</v>
      </c>
      <c r="B357" s="12" t="s">
        <v>1348</v>
      </c>
      <c r="C357" s="585">
        <v>8022.3320000000003</v>
      </c>
      <c r="D357" s="585">
        <f>E357+I357+K357</f>
        <v>8022.3320000000003</v>
      </c>
      <c r="E357" s="585">
        <v>7220.0990000000002</v>
      </c>
      <c r="F357" s="585"/>
      <c r="G357" s="585"/>
      <c r="H357" s="585"/>
      <c r="I357" s="585">
        <v>802.23299999999995</v>
      </c>
      <c r="J357" s="585"/>
      <c r="K357" s="585">
        <v>0</v>
      </c>
      <c r="L357" s="585"/>
    </row>
    <row r="358" spans="1:12" s="162" customFormat="1" ht="22.5" x14ac:dyDescent="0.25">
      <c r="A358" s="371"/>
      <c r="B358" s="579" t="s">
        <v>1062</v>
      </c>
      <c r="C358" s="168">
        <f>C359+C365+C373+C376+C380</f>
        <v>84702.655600000013</v>
      </c>
      <c r="D358" s="168">
        <f t="shared" ref="D358:L358" si="108">D359+D365+D373+D376+D380</f>
        <v>82304.746200000009</v>
      </c>
      <c r="E358" s="168">
        <f t="shared" si="108"/>
        <v>54471.597000000002</v>
      </c>
      <c r="F358" s="168">
        <f t="shared" si="108"/>
        <v>0</v>
      </c>
      <c r="G358" s="168">
        <f t="shared" si="108"/>
        <v>15265.306</v>
      </c>
      <c r="H358" s="168">
        <f t="shared" si="108"/>
        <v>2143.8130000000001</v>
      </c>
      <c r="I358" s="168">
        <f t="shared" si="108"/>
        <v>6052.3991999999998</v>
      </c>
      <c r="J358" s="168">
        <f t="shared" si="108"/>
        <v>4371.6309999999994</v>
      </c>
      <c r="K358" s="168">
        <f t="shared" si="108"/>
        <v>0</v>
      </c>
      <c r="L358" s="168">
        <f t="shared" si="108"/>
        <v>0</v>
      </c>
    </row>
    <row r="359" spans="1:12" s="580" customFormat="1" ht="22.5" x14ac:dyDescent="0.25">
      <c r="A359" s="606"/>
      <c r="B359" s="581" t="s">
        <v>1061</v>
      </c>
      <c r="C359" s="582">
        <f>SUM(C360:C364)</f>
        <v>10485.444</v>
      </c>
      <c r="D359" s="582">
        <f t="shared" ref="D359:L359" si="109">SUM(D360:D364)</f>
        <v>9511.9439999999995</v>
      </c>
      <c r="E359" s="582">
        <f t="shared" si="109"/>
        <v>2696.85</v>
      </c>
      <c r="F359" s="582">
        <f t="shared" si="109"/>
        <v>0</v>
      </c>
      <c r="G359" s="582">
        <f t="shared" si="109"/>
        <v>0</v>
      </c>
      <c r="H359" s="582">
        <f t="shared" si="109"/>
        <v>2143.8130000000001</v>
      </c>
      <c r="I359" s="582">
        <f t="shared" si="109"/>
        <v>299.64999999999998</v>
      </c>
      <c r="J359" s="582">
        <f t="shared" si="109"/>
        <v>4371.6309999999994</v>
      </c>
      <c r="K359" s="582">
        <f t="shared" si="109"/>
        <v>0</v>
      </c>
      <c r="L359" s="582">
        <f t="shared" si="109"/>
        <v>0</v>
      </c>
    </row>
    <row r="360" spans="1:12" ht="56.25" x14ac:dyDescent="0.25">
      <c r="A360" s="374">
        <v>1</v>
      </c>
      <c r="B360" s="23" t="s">
        <v>1016</v>
      </c>
      <c r="C360" s="585">
        <v>2260</v>
      </c>
      <c r="D360" s="585">
        <f>E360+I360+K360</f>
        <v>2070.4290000000001</v>
      </c>
      <c r="E360" s="585">
        <v>1863.386</v>
      </c>
      <c r="F360" s="585"/>
      <c r="G360" s="585"/>
      <c r="H360" s="585"/>
      <c r="I360" s="585">
        <v>207.04300000000001</v>
      </c>
      <c r="J360" s="585"/>
      <c r="K360" s="585">
        <v>0</v>
      </c>
      <c r="L360" s="585"/>
    </row>
    <row r="361" spans="1:12" ht="56.25" x14ac:dyDescent="0.25">
      <c r="A361" s="374">
        <v>2</v>
      </c>
      <c r="B361" s="573" t="s">
        <v>1017</v>
      </c>
      <c r="C361" s="585">
        <v>1710</v>
      </c>
      <c r="D361" s="585">
        <f>E361+I361+K361</f>
        <v>926.07100000000003</v>
      </c>
      <c r="E361" s="585">
        <v>833.46400000000006</v>
      </c>
      <c r="F361" s="585"/>
      <c r="G361" s="585"/>
      <c r="H361" s="585"/>
      <c r="I361" s="585">
        <v>92.606999999999999</v>
      </c>
      <c r="J361" s="585"/>
      <c r="K361" s="585">
        <v>0</v>
      </c>
      <c r="L361" s="585"/>
    </row>
    <row r="362" spans="1:12" ht="56.25" x14ac:dyDescent="0.25">
      <c r="A362" s="374">
        <v>3</v>
      </c>
      <c r="B362" s="573" t="s">
        <v>800</v>
      </c>
      <c r="C362" s="585">
        <f>D362</f>
        <v>2789.16</v>
      </c>
      <c r="D362" s="585">
        <f>SUM(E362:L362)</f>
        <v>2789.16</v>
      </c>
      <c r="E362" s="585"/>
      <c r="F362" s="585"/>
      <c r="G362" s="585"/>
      <c r="H362" s="585"/>
      <c r="I362" s="585"/>
      <c r="J362" s="585">
        <v>2789.16</v>
      </c>
      <c r="K362" s="585"/>
      <c r="L362" s="585"/>
    </row>
    <row r="363" spans="1:12" ht="75" x14ac:dyDescent="0.25">
      <c r="A363" s="374">
        <v>4</v>
      </c>
      <c r="B363" s="573" t="s">
        <v>801</v>
      </c>
      <c r="C363" s="585">
        <f>D363</f>
        <v>1582.471</v>
      </c>
      <c r="D363" s="585">
        <f>SUM(E363:L363)</f>
        <v>1582.471</v>
      </c>
      <c r="E363" s="585"/>
      <c r="F363" s="585"/>
      <c r="G363" s="585"/>
      <c r="H363" s="585"/>
      <c r="I363" s="585"/>
      <c r="J363" s="585">
        <v>1582.471</v>
      </c>
      <c r="K363" s="585"/>
      <c r="L363" s="585"/>
    </row>
    <row r="364" spans="1:12" ht="93.75" x14ac:dyDescent="0.25">
      <c r="A364" s="374">
        <v>5</v>
      </c>
      <c r="B364" s="23" t="s">
        <v>1185</v>
      </c>
      <c r="C364" s="585">
        <f>D364</f>
        <v>2143.8130000000001</v>
      </c>
      <c r="D364" s="585">
        <f>SUM(E364:L364)</f>
        <v>2143.8130000000001</v>
      </c>
      <c r="E364" s="585"/>
      <c r="F364" s="585"/>
      <c r="G364" s="585"/>
      <c r="H364" s="585">
        <v>2143.8130000000001</v>
      </c>
      <c r="I364" s="585"/>
      <c r="J364" s="585"/>
      <c r="K364" s="585"/>
      <c r="L364" s="585"/>
    </row>
    <row r="365" spans="1:12" s="580" customFormat="1" ht="45" x14ac:dyDescent="0.25">
      <c r="A365" s="606"/>
      <c r="B365" s="581" t="s">
        <v>569</v>
      </c>
      <c r="C365" s="582">
        <f t="shared" ref="C365:L365" si="110">SUM(C366:C372)</f>
        <v>42365.278000000006</v>
      </c>
      <c r="D365" s="582">
        <f t="shared" si="110"/>
        <v>40940.868000000002</v>
      </c>
      <c r="E365" s="582">
        <f t="shared" si="110"/>
        <v>23108.006000000001</v>
      </c>
      <c r="F365" s="582">
        <f t="shared" si="110"/>
        <v>0</v>
      </c>
      <c r="G365" s="582">
        <f t="shared" si="110"/>
        <v>15265.306</v>
      </c>
      <c r="H365" s="582">
        <f t="shared" si="110"/>
        <v>0</v>
      </c>
      <c r="I365" s="582">
        <f t="shared" si="110"/>
        <v>2567.556</v>
      </c>
      <c r="J365" s="582">
        <f t="shared" si="110"/>
        <v>0</v>
      </c>
      <c r="K365" s="582">
        <f t="shared" si="110"/>
        <v>0</v>
      </c>
      <c r="L365" s="582">
        <f t="shared" si="110"/>
        <v>0</v>
      </c>
    </row>
    <row r="366" spans="1:12" ht="131.25" x14ac:dyDescent="0.25">
      <c r="A366" s="374">
        <v>6</v>
      </c>
      <c r="B366" s="23" t="s">
        <v>1015</v>
      </c>
      <c r="C366" s="585">
        <v>4468.8289999999997</v>
      </c>
      <c r="D366" s="585">
        <f>E366+I366+K366</f>
        <v>3046.2370000000001</v>
      </c>
      <c r="E366" s="585">
        <v>2741.6129999999998</v>
      </c>
      <c r="F366" s="585"/>
      <c r="G366" s="585"/>
      <c r="H366" s="585"/>
      <c r="I366" s="585">
        <v>304.62400000000002</v>
      </c>
      <c r="J366" s="585"/>
      <c r="K366" s="585">
        <v>0</v>
      </c>
      <c r="L366" s="585"/>
    </row>
    <row r="367" spans="1:12" ht="112.5" x14ac:dyDescent="0.25">
      <c r="A367" s="374">
        <v>7</v>
      </c>
      <c r="B367" s="23" t="s">
        <v>1023</v>
      </c>
      <c r="C367" s="585">
        <v>11739.634</v>
      </c>
      <c r="D367" s="585">
        <f>E367+I367+K367</f>
        <v>11739.633</v>
      </c>
      <c r="E367" s="585">
        <v>10565.67</v>
      </c>
      <c r="F367" s="585"/>
      <c r="G367" s="585"/>
      <c r="H367" s="585"/>
      <c r="I367" s="585">
        <v>1173.963</v>
      </c>
      <c r="J367" s="585"/>
      <c r="K367" s="585">
        <v>0</v>
      </c>
      <c r="L367" s="585"/>
    </row>
    <row r="368" spans="1:12" ht="112.5" x14ac:dyDescent="0.25">
      <c r="A368" s="374">
        <v>8</v>
      </c>
      <c r="B368" s="23" t="s">
        <v>1024</v>
      </c>
      <c r="C368" s="585">
        <v>10889.691999999999</v>
      </c>
      <c r="D368" s="585">
        <f>E368+I368+K368</f>
        <v>10889.691999999999</v>
      </c>
      <c r="E368" s="585">
        <v>9800.723</v>
      </c>
      <c r="F368" s="585"/>
      <c r="G368" s="585"/>
      <c r="H368" s="585"/>
      <c r="I368" s="585">
        <v>1088.9690000000001</v>
      </c>
      <c r="J368" s="585"/>
      <c r="K368" s="585">
        <v>0</v>
      </c>
      <c r="L368" s="585"/>
    </row>
    <row r="369" spans="1:12" ht="75" x14ac:dyDescent="0.25">
      <c r="A369" s="374">
        <v>9</v>
      </c>
      <c r="B369" s="23" t="s">
        <v>1091</v>
      </c>
      <c r="C369" s="585">
        <v>5786.6689999999999</v>
      </c>
      <c r="D369" s="585">
        <f>SUM(E369:L369)</f>
        <v>5786.6689999999999</v>
      </c>
      <c r="E369" s="585"/>
      <c r="F369" s="585"/>
      <c r="G369" s="585">
        <v>5786.6689999999999</v>
      </c>
      <c r="H369" s="585"/>
      <c r="I369" s="585"/>
      <c r="J369" s="585"/>
      <c r="K369" s="585"/>
      <c r="L369" s="585"/>
    </row>
    <row r="370" spans="1:12" ht="75" x14ac:dyDescent="0.25">
      <c r="A370" s="374">
        <v>10</v>
      </c>
      <c r="B370" s="23" t="s">
        <v>1092</v>
      </c>
      <c r="C370" s="585">
        <v>3317.6350000000002</v>
      </c>
      <c r="D370" s="585">
        <f>SUM(E370:L370)</f>
        <v>3317.6350000000002</v>
      </c>
      <c r="E370" s="585"/>
      <c r="F370" s="585"/>
      <c r="G370" s="585">
        <v>3317.6350000000002</v>
      </c>
      <c r="H370" s="585"/>
      <c r="I370" s="585"/>
      <c r="J370" s="585"/>
      <c r="K370" s="585"/>
      <c r="L370" s="585"/>
    </row>
    <row r="371" spans="1:12" ht="75" x14ac:dyDescent="0.25">
      <c r="A371" s="374">
        <v>11</v>
      </c>
      <c r="B371" s="23" t="s">
        <v>1093</v>
      </c>
      <c r="C371" s="585">
        <v>2304.6669999999999</v>
      </c>
      <c r="D371" s="585">
        <f>SUM(E371:L371)</f>
        <v>2302.85</v>
      </c>
      <c r="E371" s="585"/>
      <c r="F371" s="585"/>
      <c r="G371" s="585">
        <v>2302.85</v>
      </c>
      <c r="H371" s="585"/>
      <c r="I371" s="585"/>
      <c r="J371" s="585"/>
      <c r="K371" s="585"/>
      <c r="L371" s="585"/>
    </row>
    <row r="372" spans="1:12" ht="93.75" x14ac:dyDescent="0.25">
      <c r="A372" s="374">
        <v>12</v>
      </c>
      <c r="B372" s="23" t="s">
        <v>1094</v>
      </c>
      <c r="C372" s="585">
        <v>3858.152</v>
      </c>
      <c r="D372" s="585">
        <f>SUM(E372:L372)</f>
        <v>3858.152</v>
      </c>
      <c r="E372" s="585"/>
      <c r="F372" s="585"/>
      <c r="G372" s="585">
        <v>3858.152</v>
      </c>
      <c r="H372" s="585"/>
      <c r="I372" s="585"/>
      <c r="J372" s="585"/>
      <c r="K372" s="585"/>
      <c r="L372" s="585"/>
    </row>
    <row r="373" spans="1:12" s="580" customFormat="1" ht="22.5" x14ac:dyDescent="0.25">
      <c r="A373" s="606"/>
      <c r="B373" s="581" t="s">
        <v>1063</v>
      </c>
      <c r="C373" s="582">
        <f>C374+C375</f>
        <v>9659.7330000000002</v>
      </c>
      <c r="D373" s="582">
        <f t="shared" ref="D373:L373" si="111">D374+D375</f>
        <v>9659.7332000000006</v>
      </c>
      <c r="E373" s="582">
        <f t="shared" si="111"/>
        <v>8693.76</v>
      </c>
      <c r="F373" s="582">
        <f t="shared" si="111"/>
        <v>0</v>
      </c>
      <c r="G373" s="582">
        <f t="shared" si="111"/>
        <v>0</v>
      </c>
      <c r="H373" s="582">
        <f t="shared" si="111"/>
        <v>0</v>
      </c>
      <c r="I373" s="582">
        <f t="shared" si="111"/>
        <v>965.97320000000002</v>
      </c>
      <c r="J373" s="582">
        <f t="shared" si="111"/>
        <v>0</v>
      </c>
      <c r="K373" s="582">
        <f t="shared" si="111"/>
        <v>0</v>
      </c>
      <c r="L373" s="582">
        <f t="shared" si="111"/>
        <v>0</v>
      </c>
    </row>
    <row r="374" spans="1:12" ht="56.25" x14ac:dyDescent="0.25">
      <c r="A374" s="374">
        <v>13</v>
      </c>
      <c r="B374" s="575" t="s">
        <v>1033</v>
      </c>
      <c r="C374" s="585">
        <v>5703.6509999999998</v>
      </c>
      <c r="D374" s="585">
        <f>E374+I374+K374</f>
        <v>5703.6509999999998</v>
      </c>
      <c r="E374" s="585">
        <v>5133.2860000000001</v>
      </c>
      <c r="F374" s="585"/>
      <c r="G374" s="585"/>
      <c r="H374" s="585"/>
      <c r="I374" s="585">
        <v>570.36500000000001</v>
      </c>
      <c r="J374" s="585"/>
      <c r="K374" s="585">
        <v>0</v>
      </c>
      <c r="L374" s="585"/>
    </row>
    <row r="375" spans="1:12" ht="75" x14ac:dyDescent="0.25">
      <c r="A375" s="374">
        <v>14</v>
      </c>
      <c r="B375" s="575" t="s">
        <v>1034</v>
      </c>
      <c r="C375" s="585">
        <v>3956.0819999999999</v>
      </c>
      <c r="D375" s="585">
        <f>E375+I375+K375</f>
        <v>3956.0822000000003</v>
      </c>
      <c r="E375" s="585">
        <v>3560.4740000000002</v>
      </c>
      <c r="F375" s="585"/>
      <c r="G375" s="585"/>
      <c r="H375" s="585"/>
      <c r="I375" s="585">
        <v>395.60820000000001</v>
      </c>
      <c r="J375" s="585"/>
      <c r="K375" s="585">
        <v>0</v>
      </c>
      <c r="L375" s="585"/>
    </row>
    <row r="376" spans="1:12" s="580" customFormat="1" ht="45" x14ac:dyDescent="0.25">
      <c r="A376" s="606"/>
      <c r="B376" s="581" t="s">
        <v>1060</v>
      </c>
      <c r="C376" s="582">
        <f>SUM(C377:C379)</f>
        <v>19676.041000000001</v>
      </c>
      <c r="D376" s="582">
        <f t="shared" ref="D376:L376" si="112">SUM(D377:D379)</f>
        <v>19676.041000000001</v>
      </c>
      <c r="E376" s="582">
        <f t="shared" si="112"/>
        <v>17708.436999999998</v>
      </c>
      <c r="F376" s="582">
        <f t="shared" si="112"/>
        <v>0</v>
      </c>
      <c r="G376" s="582">
        <f t="shared" si="112"/>
        <v>0</v>
      </c>
      <c r="H376" s="582">
        <f t="shared" si="112"/>
        <v>0</v>
      </c>
      <c r="I376" s="582">
        <f t="shared" si="112"/>
        <v>1967.6040000000003</v>
      </c>
      <c r="J376" s="582">
        <f t="shared" si="112"/>
        <v>0</v>
      </c>
      <c r="K376" s="582">
        <f t="shared" si="112"/>
        <v>0</v>
      </c>
      <c r="L376" s="582">
        <f t="shared" si="112"/>
        <v>0</v>
      </c>
    </row>
    <row r="377" spans="1:12" ht="56.25" x14ac:dyDescent="0.25">
      <c r="A377" s="374">
        <v>15</v>
      </c>
      <c r="B377" s="575" t="s">
        <v>1050</v>
      </c>
      <c r="C377" s="585">
        <v>5174.1769999999997</v>
      </c>
      <c r="D377" s="585">
        <f t="shared" ref="D377:D382" si="113">SUM(E377:L377)</f>
        <v>5174.1769999999997</v>
      </c>
      <c r="E377" s="585">
        <v>4656.759</v>
      </c>
      <c r="F377" s="585"/>
      <c r="G377" s="585"/>
      <c r="H377" s="585"/>
      <c r="I377" s="585">
        <v>517.41800000000001</v>
      </c>
      <c r="J377" s="585"/>
      <c r="K377" s="585" t="s">
        <v>1058</v>
      </c>
      <c r="L377" s="585"/>
    </row>
    <row r="378" spans="1:12" ht="75" x14ac:dyDescent="0.25">
      <c r="A378" s="374">
        <v>16</v>
      </c>
      <c r="B378" s="575" t="s">
        <v>1051</v>
      </c>
      <c r="C378" s="585">
        <v>3170.88</v>
      </c>
      <c r="D378" s="585">
        <f t="shared" si="113"/>
        <v>3170.88</v>
      </c>
      <c r="E378" s="585">
        <v>2853.7919999999999</v>
      </c>
      <c r="F378" s="585"/>
      <c r="G378" s="585"/>
      <c r="H378" s="585"/>
      <c r="I378" s="585">
        <v>317.08800000000019</v>
      </c>
      <c r="J378" s="585"/>
      <c r="K378" s="585">
        <v>0</v>
      </c>
      <c r="L378" s="585"/>
    </row>
    <row r="379" spans="1:12" ht="75" x14ac:dyDescent="0.25">
      <c r="A379" s="374">
        <v>17</v>
      </c>
      <c r="B379" s="575" t="s">
        <v>245</v>
      </c>
      <c r="C379" s="585">
        <v>11330.984</v>
      </c>
      <c r="D379" s="585">
        <f t="shared" si="113"/>
        <v>11330.984</v>
      </c>
      <c r="E379" s="585">
        <v>10197.886</v>
      </c>
      <c r="F379" s="585"/>
      <c r="G379" s="585"/>
      <c r="H379" s="585"/>
      <c r="I379" s="585">
        <v>1133.098</v>
      </c>
      <c r="J379" s="585"/>
      <c r="K379" s="585" t="s">
        <v>1058</v>
      </c>
      <c r="L379" s="585"/>
    </row>
    <row r="380" spans="1:12" s="580" customFormat="1" ht="22.5" x14ac:dyDescent="0.25">
      <c r="A380" s="606"/>
      <c r="B380" s="581" t="s">
        <v>1067</v>
      </c>
      <c r="C380" s="582">
        <f>SUM(C381:C383)</f>
        <v>2516.1596</v>
      </c>
      <c r="D380" s="582">
        <f t="shared" ref="D380:L380" si="114">SUM(D381:D383)</f>
        <v>2516.16</v>
      </c>
      <c r="E380" s="582">
        <f t="shared" si="114"/>
        <v>2264.5439999999999</v>
      </c>
      <c r="F380" s="582">
        <f t="shared" si="114"/>
        <v>0</v>
      </c>
      <c r="G380" s="582">
        <f t="shared" si="114"/>
        <v>0</v>
      </c>
      <c r="H380" s="582">
        <f t="shared" si="114"/>
        <v>0</v>
      </c>
      <c r="I380" s="582">
        <f t="shared" si="114"/>
        <v>251.61600000000004</v>
      </c>
      <c r="J380" s="582">
        <f t="shared" si="114"/>
        <v>0</v>
      </c>
      <c r="K380" s="582">
        <f t="shared" si="114"/>
        <v>0</v>
      </c>
      <c r="L380" s="582">
        <f t="shared" si="114"/>
        <v>0</v>
      </c>
    </row>
    <row r="381" spans="1:12" ht="56.25" x14ac:dyDescent="0.25">
      <c r="A381" s="374">
        <v>18</v>
      </c>
      <c r="B381" s="576" t="s">
        <v>1052</v>
      </c>
      <c r="C381" s="585">
        <v>1132.0896</v>
      </c>
      <c r="D381" s="585">
        <f t="shared" si="113"/>
        <v>1132.0899999999999</v>
      </c>
      <c r="E381" s="585">
        <v>1018.881</v>
      </c>
      <c r="F381" s="585"/>
      <c r="G381" s="585"/>
      <c r="H381" s="585"/>
      <c r="I381" s="585">
        <v>113.209</v>
      </c>
      <c r="J381" s="585"/>
      <c r="K381" s="585">
        <v>0</v>
      </c>
      <c r="L381" s="585"/>
    </row>
    <row r="382" spans="1:12" ht="37.5" x14ac:dyDescent="0.25">
      <c r="A382" s="374">
        <v>19</v>
      </c>
      <c r="B382" s="577" t="s">
        <v>1053</v>
      </c>
      <c r="C382" s="585">
        <v>808.85</v>
      </c>
      <c r="D382" s="585">
        <f t="shared" si="113"/>
        <v>808.85</v>
      </c>
      <c r="E382" s="585">
        <v>727.96500000000003</v>
      </c>
      <c r="F382" s="585"/>
      <c r="G382" s="585"/>
      <c r="H382" s="585"/>
      <c r="I382" s="585">
        <v>80.884999999999991</v>
      </c>
      <c r="J382" s="585"/>
      <c r="K382" s="585">
        <v>0</v>
      </c>
      <c r="L382" s="585"/>
    </row>
    <row r="383" spans="1:12" ht="56.25" x14ac:dyDescent="0.25">
      <c r="A383" s="374">
        <v>20</v>
      </c>
      <c r="B383" s="577" t="s">
        <v>1054</v>
      </c>
      <c r="C383" s="585">
        <v>575.22</v>
      </c>
      <c r="D383" s="585">
        <f>SUM(E383:L383)</f>
        <v>575.22</v>
      </c>
      <c r="E383" s="585">
        <v>517.69799999999998</v>
      </c>
      <c r="F383" s="585"/>
      <c r="G383" s="585"/>
      <c r="H383" s="585"/>
      <c r="I383" s="585">
        <v>57.522000000000048</v>
      </c>
      <c r="J383" s="585"/>
      <c r="K383" s="585">
        <v>0</v>
      </c>
      <c r="L383" s="585"/>
    </row>
    <row r="384" spans="1:12" s="162" customFormat="1" ht="22.5" x14ac:dyDescent="0.25">
      <c r="A384" s="371"/>
      <c r="B384" s="579" t="s">
        <v>1071</v>
      </c>
      <c r="C384" s="168">
        <f t="shared" ref="C384:L384" si="115">C399+C405+C409+C416+C420+C385</f>
        <v>48924.201049999996</v>
      </c>
      <c r="D384" s="168">
        <f t="shared" si="115"/>
        <v>48706.934669999995</v>
      </c>
      <c r="E384" s="168">
        <f t="shared" si="115"/>
        <v>1512</v>
      </c>
      <c r="F384" s="168">
        <f t="shared" si="115"/>
        <v>0</v>
      </c>
      <c r="G384" s="168">
        <f t="shared" si="115"/>
        <v>25047.605670000001</v>
      </c>
      <c r="H384" s="168">
        <f t="shared" si="115"/>
        <v>2090</v>
      </c>
      <c r="I384" s="168">
        <f t="shared" si="115"/>
        <v>168</v>
      </c>
      <c r="J384" s="168">
        <f t="shared" si="115"/>
        <v>12464.329</v>
      </c>
      <c r="K384" s="168">
        <f t="shared" si="115"/>
        <v>0</v>
      </c>
      <c r="L384" s="168">
        <f t="shared" si="115"/>
        <v>7425</v>
      </c>
    </row>
    <row r="385" spans="1:12" s="580" customFormat="1" ht="45" x14ac:dyDescent="0.25">
      <c r="A385" s="606"/>
      <c r="B385" s="581" t="s">
        <v>182</v>
      </c>
      <c r="C385" s="582">
        <f>SUM(C386:C398)</f>
        <v>5696.4410000000007</v>
      </c>
      <c r="D385" s="582">
        <f t="shared" ref="D385:K385" si="116">SUM(D386:D398)</f>
        <v>5696.4410000000007</v>
      </c>
      <c r="E385" s="582">
        <f t="shared" si="116"/>
        <v>0</v>
      </c>
      <c r="F385" s="582">
        <f t="shared" si="116"/>
        <v>0</v>
      </c>
      <c r="G385" s="582">
        <f t="shared" si="116"/>
        <v>0</v>
      </c>
      <c r="H385" s="582">
        <f t="shared" si="116"/>
        <v>2090</v>
      </c>
      <c r="I385" s="582">
        <f t="shared" si="116"/>
        <v>0</v>
      </c>
      <c r="J385" s="582">
        <f t="shared" si="116"/>
        <v>3606.4410000000003</v>
      </c>
      <c r="K385" s="582">
        <f t="shared" si="116"/>
        <v>0</v>
      </c>
      <c r="L385" s="582">
        <f>SUM(L386:L398)</f>
        <v>0</v>
      </c>
    </row>
    <row r="386" spans="1:12" ht="75" x14ac:dyDescent="0.25">
      <c r="A386" s="374">
        <v>1</v>
      </c>
      <c r="B386" s="23" t="s">
        <v>1203</v>
      </c>
      <c r="C386" s="585">
        <f>D386</f>
        <v>100</v>
      </c>
      <c r="D386" s="585">
        <f>SUM(E386:L386)</f>
        <v>100</v>
      </c>
      <c r="E386" s="585"/>
      <c r="F386" s="585"/>
      <c r="G386" s="585"/>
      <c r="H386" s="585">
        <v>100</v>
      </c>
      <c r="I386" s="585"/>
      <c r="J386" s="585"/>
      <c r="K386" s="585"/>
      <c r="L386" s="585"/>
    </row>
    <row r="387" spans="1:12" ht="75" x14ac:dyDescent="0.25">
      <c r="A387" s="374">
        <v>2</v>
      </c>
      <c r="B387" s="23" t="s">
        <v>1204</v>
      </c>
      <c r="C387" s="585">
        <f t="shared" ref="C387:C398" si="117">D387</f>
        <v>100</v>
      </c>
      <c r="D387" s="585">
        <f t="shared" ref="D387:D398" si="118">SUM(E387:L387)</f>
        <v>100</v>
      </c>
      <c r="E387" s="585"/>
      <c r="F387" s="585"/>
      <c r="G387" s="585"/>
      <c r="H387" s="585">
        <v>100</v>
      </c>
      <c r="I387" s="585"/>
      <c r="J387" s="585"/>
      <c r="K387" s="585"/>
      <c r="L387" s="585"/>
    </row>
    <row r="388" spans="1:12" ht="75" x14ac:dyDescent="0.25">
      <c r="A388" s="374">
        <v>3</v>
      </c>
      <c r="B388" s="23" t="s">
        <v>1205</v>
      </c>
      <c r="C388" s="585">
        <f t="shared" si="117"/>
        <v>120</v>
      </c>
      <c r="D388" s="585">
        <f t="shared" si="118"/>
        <v>120</v>
      </c>
      <c r="E388" s="585"/>
      <c r="F388" s="585"/>
      <c r="G388" s="585"/>
      <c r="H388" s="585">
        <v>120</v>
      </c>
      <c r="I388" s="585"/>
      <c r="J388" s="585"/>
      <c r="K388" s="585"/>
      <c r="L388" s="585"/>
    </row>
    <row r="389" spans="1:12" ht="75" x14ac:dyDescent="0.25">
      <c r="A389" s="374">
        <v>4</v>
      </c>
      <c r="B389" s="23" t="s">
        <v>1206</v>
      </c>
      <c r="C389" s="585">
        <f t="shared" si="117"/>
        <v>120</v>
      </c>
      <c r="D389" s="585">
        <f t="shared" si="118"/>
        <v>120</v>
      </c>
      <c r="E389" s="585"/>
      <c r="F389" s="585"/>
      <c r="G389" s="585"/>
      <c r="H389" s="585">
        <v>120</v>
      </c>
      <c r="I389" s="585"/>
      <c r="J389" s="585"/>
      <c r="K389" s="585"/>
      <c r="L389" s="585"/>
    </row>
    <row r="390" spans="1:12" ht="75" x14ac:dyDescent="0.25">
      <c r="A390" s="374">
        <v>5</v>
      </c>
      <c r="B390" s="23" t="s">
        <v>1207</v>
      </c>
      <c r="C390" s="585">
        <f t="shared" si="117"/>
        <v>400</v>
      </c>
      <c r="D390" s="585">
        <f t="shared" si="118"/>
        <v>400</v>
      </c>
      <c r="E390" s="585"/>
      <c r="F390" s="585"/>
      <c r="G390" s="585"/>
      <c r="H390" s="585">
        <v>400</v>
      </c>
      <c r="I390" s="585"/>
      <c r="J390" s="585"/>
      <c r="K390" s="585"/>
      <c r="L390" s="585"/>
    </row>
    <row r="391" spans="1:12" ht="75" x14ac:dyDescent="0.25">
      <c r="A391" s="374">
        <v>6</v>
      </c>
      <c r="B391" s="23" t="s">
        <v>1208</v>
      </c>
      <c r="C391" s="585">
        <f t="shared" si="117"/>
        <v>150</v>
      </c>
      <c r="D391" s="585">
        <f t="shared" si="118"/>
        <v>150</v>
      </c>
      <c r="E391" s="585"/>
      <c r="F391" s="585"/>
      <c r="G391" s="585"/>
      <c r="H391" s="585">
        <v>150</v>
      </c>
      <c r="I391" s="585"/>
      <c r="J391" s="585"/>
      <c r="K391" s="585"/>
      <c r="L391" s="585"/>
    </row>
    <row r="392" spans="1:12" ht="75" x14ac:dyDescent="0.25">
      <c r="A392" s="374">
        <v>7</v>
      </c>
      <c r="B392" s="23" t="s">
        <v>1209</v>
      </c>
      <c r="C392" s="585">
        <f t="shared" si="117"/>
        <v>350</v>
      </c>
      <c r="D392" s="585">
        <f t="shared" si="118"/>
        <v>350</v>
      </c>
      <c r="E392" s="585"/>
      <c r="F392" s="585"/>
      <c r="G392" s="585"/>
      <c r="H392" s="585">
        <v>350</v>
      </c>
      <c r="I392" s="585"/>
      <c r="J392" s="585"/>
      <c r="K392" s="585"/>
      <c r="L392" s="585"/>
    </row>
    <row r="393" spans="1:12" ht="75" x14ac:dyDescent="0.25">
      <c r="A393" s="374">
        <v>8</v>
      </c>
      <c r="B393" s="23" t="s">
        <v>1210</v>
      </c>
      <c r="C393" s="585">
        <f t="shared" si="117"/>
        <v>350</v>
      </c>
      <c r="D393" s="585">
        <f t="shared" si="118"/>
        <v>350</v>
      </c>
      <c r="E393" s="585"/>
      <c r="F393" s="585"/>
      <c r="G393" s="585"/>
      <c r="H393" s="585">
        <v>350</v>
      </c>
      <c r="I393" s="585"/>
      <c r="J393" s="585"/>
      <c r="K393" s="585"/>
      <c r="L393" s="585"/>
    </row>
    <row r="394" spans="1:12" ht="75" x14ac:dyDescent="0.25">
      <c r="A394" s="374">
        <v>9</v>
      </c>
      <c r="B394" s="23" t="s">
        <v>1211</v>
      </c>
      <c r="C394" s="585">
        <f t="shared" si="117"/>
        <v>400</v>
      </c>
      <c r="D394" s="585">
        <f t="shared" si="118"/>
        <v>400</v>
      </c>
      <c r="E394" s="585"/>
      <c r="F394" s="585"/>
      <c r="G394" s="585"/>
      <c r="H394" s="585">
        <v>400</v>
      </c>
      <c r="I394" s="585"/>
      <c r="J394" s="585"/>
      <c r="K394" s="585"/>
      <c r="L394" s="585"/>
    </row>
    <row r="395" spans="1:12" ht="75" x14ac:dyDescent="0.25">
      <c r="A395" s="374">
        <v>10</v>
      </c>
      <c r="B395" s="23" t="s">
        <v>1335</v>
      </c>
      <c r="C395" s="585">
        <f t="shared" si="117"/>
        <v>768.61400000000003</v>
      </c>
      <c r="D395" s="585">
        <f t="shared" si="118"/>
        <v>768.61400000000003</v>
      </c>
      <c r="E395" s="585"/>
      <c r="F395" s="585"/>
      <c r="G395" s="585"/>
      <c r="H395" s="585"/>
      <c r="I395" s="585"/>
      <c r="J395" s="585">
        <v>768.61400000000003</v>
      </c>
      <c r="K395" s="585"/>
      <c r="L395" s="585"/>
    </row>
    <row r="396" spans="1:12" ht="56.25" x14ac:dyDescent="0.25">
      <c r="A396" s="374">
        <v>11</v>
      </c>
      <c r="B396" s="23" t="s">
        <v>1321</v>
      </c>
      <c r="C396" s="585">
        <f t="shared" si="117"/>
        <v>988.91399999999999</v>
      </c>
      <c r="D396" s="585">
        <f t="shared" si="118"/>
        <v>988.91399999999999</v>
      </c>
      <c r="E396" s="585"/>
      <c r="F396" s="585"/>
      <c r="G396" s="585"/>
      <c r="H396" s="585"/>
      <c r="I396" s="585"/>
      <c r="J396" s="585">
        <v>988.91399999999999</v>
      </c>
      <c r="K396" s="585"/>
      <c r="L396" s="585"/>
    </row>
    <row r="397" spans="1:12" ht="75" x14ac:dyDescent="0.25">
      <c r="A397" s="374">
        <v>12</v>
      </c>
      <c r="B397" s="23" t="s">
        <v>1322</v>
      </c>
      <c r="C397" s="585">
        <f t="shared" si="117"/>
        <v>796.69200000000001</v>
      </c>
      <c r="D397" s="585">
        <f t="shared" si="118"/>
        <v>796.69200000000001</v>
      </c>
      <c r="E397" s="585"/>
      <c r="F397" s="585"/>
      <c r="G397" s="585"/>
      <c r="H397" s="585"/>
      <c r="I397" s="585"/>
      <c r="J397" s="585">
        <v>796.69200000000001</v>
      </c>
      <c r="K397" s="585"/>
      <c r="L397" s="585"/>
    </row>
    <row r="398" spans="1:12" ht="75" x14ac:dyDescent="0.25">
      <c r="A398" s="374">
        <v>13</v>
      </c>
      <c r="B398" s="23" t="s">
        <v>1323</v>
      </c>
      <c r="C398" s="585">
        <f t="shared" si="117"/>
        <v>1052.221</v>
      </c>
      <c r="D398" s="585">
        <f t="shared" si="118"/>
        <v>1052.221</v>
      </c>
      <c r="E398" s="585"/>
      <c r="F398" s="585"/>
      <c r="G398" s="585"/>
      <c r="H398" s="585"/>
      <c r="I398" s="585"/>
      <c r="J398" s="585">
        <v>1052.221</v>
      </c>
      <c r="K398" s="585"/>
      <c r="L398" s="585"/>
    </row>
    <row r="399" spans="1:12" s="580" customFormat="1" ht="22.5" x14ac:dyDescent="0.25">
      <c r="A399" s="606"/>
      <c r="B399" s="581" t="s">
        <v>1061</v>
      </c>
      <c r="C399" s="582">
        <f t="shared" ref="C399:L399" si="119">SUM(C400:C404)</f>
        <v>16919.25505</v>
      </c>
      <c r="D399" s="582">
        <f t="shared" si="119"/>
        <v>16834.92467</v>
      </c>
      <c r="E399" s="582">
        <f t="shared" si="119"/>
        <v>0</v>
      </c>
      <c r="F399" s="582">
        <f t="shared" si="119"/>
        <v>0</v>
      </c>
      <c r="G399" s="582">
        <f t="shared" si="119"/>
        <v>16648.72667</v>
      </c>
      <c r="H399" s="582">
        <f t="shared" si="119"/>
        <v>0</v>
      </c>
      <c r="I399" s="582">
        <f t="shared" si="119"/>
        <v>0</v>
      </c>
      <c r="J399" s="582">
        <f t="shared" si="119"/>
        <v>186.19800000000001</v>
      </c>
      <c r="K399" s="582">
        <f t="shared" si="119"/>
        <v>0</v>
      </c>
      <c r="L399" s="582">
        <f t="shared" si="119"/>
        <v>0</v>
      </c>
    </row>
    <row r="400" spans="1:12" ht="37.5" x14ac:dyDescent="0.25">
      <c r="A400" s="374">
        <v>14</v>
      </c>
      <c r="B400" s="23" t="s">
        <v>1218</v>
      </c>
      <c r="C400" s="585">
        <v>5539.482</v>
      </c>
      <c r="D400" s="585">
        <f>SUM(E400:L400)</f>
        <v>5530.5783700000002</v>
      </c>
      <c r="E400" s="585"/>
      <c r="F400" s="585"/>
      <c r="G400" s="585">
        <v>5530.5783700000002</v>
      </c>
      <c r="H400" s="585"/>
      <c r="I400" s="585"/>
      <c r="J400" s="585"/>
      <c r="K400" s="585"/>
      <c r="L400" s="585"/>
    </row>
    <row r="401" spans="1:12" ht="56.25" x14ac:dyDescent="0.25">
      <c r="A401" s="374">
        <v>15</v>
      </c>
      <c r="B401" s="23" t="s">
        <v>1095</v>
      </c>
      <c r="C401" s="585">
        <v>4944.9480000000003</v>
      </c>
      <c r="D401" s="585">
        <f>SUM(E401:L401)</f>
        <v>4873.1692999999996</v>
      </c>
      <c r="E401" s="585"/>
      <c r="F401" s="585"/>
      <c r="G401" s="585">
        <v>4873.1692999999996</v>
      </c>
      <c r="H401" s="585"/>
      <c r="I401" s="585"/>
      <c r="J401" s="585"/>
      <c r="K401" s="585"/>
      <c r="L401" s="585"/>
    </row>
    <row r="402" spans="1:12" ht="56.25" x14ac:dyDescent="0.25">
      <c r="A402" s="374">
        <v>16</v>
      </c>
      <c r="B402" s="23" t="s">
        <v>1096</v>
      </c>
      <c r="C402" s="585">
        <v>2497.5413899999999</v>
      </c>
      <c r="D402" s="585">
        <f>SUM(E402:L402)</f>
        <v>2495.125</v>
      </c>
      <c r="E402" s="585"/>
      <c r="F402" s="585"/>
      <c r="G402" s="585">
        <v>2495.125</v>
      </c>
      <c r="H402" s="585"/>
      <c r="I402" s="585"/>
      <c r="J402" s="585"/>
      <c r="K402" s="585"/>
      <c r="L402" s="585"/>
    </row>
    <row r="403" spans="1:12" ht="56.25" x14ac:dyDescent="0.25">
      <c r="A403" s="374">
        <v>17</v>
      </c>
      <c r="B403" s="23" t="s">
        <v>1097</v>
      </c>
      <c r="C403" s="585">
        <v>3751.0856600000002</v>
      </c>
      <c r="D403" s="585">
        <f>SUM(E403:L403)</f>
        <v>3749.8539999999998</v>
      </c>
      <c r="E403" s="585"/>
      <c r="F403" s="585"/>
      <c r="G403" s="585">
        <v>3749.8539999999998</v>
      </c>
      <c r="H403" s="585"/>
      <c r="I403" s="585"/>
      <c r="J403" s="585"/>
      <c r="K403" s="585"/>
      <c r="L403" s="585"/>
    </row>
    <row r="404" spans="1:12" ht="75" x14ac:dyDescent="0.25">
      <c r="A404" s="374">
        <v>18</v>
      </c>
      <c r="B404" s="23" t="s">
        <v>1320</v>
      </c>
      <c r="C404" s="585">
        <f>D404</f>
        <v>186.19800000000001</v>
      </c>
      <c r="D404" s="585">
        <f>SUM(E404:L404)</f>
        <v>186.19800000000001</v>
      </c>
      <c r="E404" s="585"/>
      <c r="F404" s="585"/>
      <c r="G404" s="585"/>
      <c r="H404" s="585"/>
      <c r="I404" s="585"/>
      <c r="J404" s="585">
        <v>186.19800000000001</v>
      </c>
      <c r="K404" s="585"/>
      <c r="L404" s="585"/>
    </row>
    <row r="405" spans="1:12" s="580" customFormat="1" ht="45" x14ac:dyDescent="0.25">
      <c r="A405" s="606"/>
      <c r="B405" s="581" t="s">
        <v>569</v>
      </c>
      <c r="C405" s="582">
        <f>SUM(C406:C408)</f>
        <v>3811.1419999999998</v>
      </c>
      <c r="D405" s="582">
        <f t="shared" ref="D405:L405" si="120">SUM(D406:D408)</f>
        <v>3811.1419999999998</v>
      </c>
      <c r="E405" s="582">
        <f t="shared" si="120"/>
        <v>1512</v>
      </c>
      <c r="F405" s="582">
        <f t="shared" si="120"/>
        <v>0</v>
      </c>
      <c r="G405" s="582">
        <f t="shared" si="120"/>
        <v>0</v>
      </c>
      <c r="H405" s="582">
        <f t="shared" si="120"/>
        <v>0</v>
      </c>
      <c r="I405" s="582">
        <f t="shared" si="120"/>
        <v>168</v>
      </c>
      <c r="J405" s="582">
        <f t="shared" si="120"/>
        <v>2131.1419999999998</v>
      </c>
      <c r="K405" s="582">
        <f t="shared" si="120"/>
        <v>0</v>
      </c>
      <c r="L405" s="582">
        <f t="shared" si="120"/>
        <v>0</v>
      </c>
    </row>
    <row r="406" spans="1:12" ht="75" x14ac:dyDescent="0.25">
      <c r="A406" s="374">
        <v>19</v>
      </c>
      <c r="B406" s="575" t="s">
        <v>1055</v>
      </c>
      <c r="C406" s="585">
        <v>1680</v>
      </c>
      <c r="D406" s="585">
        <f>SUM(E406:L406)</f>
        <v>1680</v>
      </c>
      <c r="E406" s="585">
        <v>1512</v>
      </c>
      <c r="F406" s="585"/>
      <c r="G406" s="585"/>
      <c r="H406" s="585"/>
      <c r="I406" s="585">
        <v>168</v>
      </c>
      <c r="J406" s="585"/>
      <c r="K406" s="585">
        <v>0</v>
      </c>
      <c r="L406" s="585"/>
    </row>
    <row r="407" spans="1:12" ht="75" x14ac:dyDescent="0.25">
      <c r="A407" s="374">
        <v>20</v>
      </c>
      <c r="B407" s="575" t="s">
        <v>805</v>
      </c>
      <c r="C407" s="585">
        <f>D407</f>
        <v>1031.1420000000001</v>
      </c>
      <c r="D407" s="585">
        <f>SUM(E407:L407)</f>
        <v>1031.1420000000001</v>
      </c>
      <c r="E407" s="585"/>
      <c r="F407" s="585"/>
      <c r="G407" s="585"/>
      <c r="H407" s="585"/>
      <c r="I407" s="585"/>
      <c r="J407" s="585">
        <v>1031.1420000000001</v>
      </c>
      <c r="K407" s="585"/>
      <c r="L407" s="585"/>
    </row>
    <row r="408" spans="1:12" ht="93.75" x14ac:dyDescent="0.25">
      <c r="A408" s="374">
        <v>21</v>
      </c>
      <c r="B408" s="575" t="s">
        <v>804</v>
      </c>
      <c r="C408" s="585">
        <f>D408</f>
        <v>1100</v>
      </c>
      <c r="D408" s="585">
        <f>SUM(E408:L408)</f>
        <v>1100</v>
      </c>
      <c r="E408" s="585"/>
      <c r="F408" s="585"/>
      <c r="G408" s="585"/>
      <c r="H408" s="585"/>
      <c r="I408" s="585"/>
      <c r="J408" s="585">
        <v>1100</v>
      </c>
      <c r="K408" s="585"/>
      <c r="L408" s="585"/>
    </row>
    <row r="409" spans="1:12" s="580" customFormat="1" ht="22.5" x14ac:dyDescent="0.25">
      <c r="A409" s="606"/>
      <c r="B409" s="581" t="s">
        <v>1064</v>
      </c>
      <c r="C409" s="582">
        <f>SUM(C410:C415)</f>
        <v>16668.197</v>
      </c>
      <c r="D409" s="582">
        <f t="shared" ref="D409:L409" si="121">SUM(D410:D415)</f>
        <v>16625.260999999999</v>
      </c>
      <c r="E409" s="582">
        <f t="shared" si="121"/>
        <v>0</v>
      </c>
      <c r="F409" s="582">
        <f t="shared" si="121"/>
        <v>0</v>
      </c>
      <c r="G409" s="582">
        <f t="shared" si="121"/>
        <v>6363.8789999999999</v>
      </c>
      <c r="H409" s="582">
        <f t="shared" si="121"/>
        <v>0</v>
      </c>
      <c r="I409" s="582">
        <f t="shared" si="121"/>
        <v>0</v>
      </c>
      <c r="J409" s="582">
        <f t="shared" si="121"/>
        <v>2836.3819999999996</v>
      </c>
      <c r="K409" s="582">
        <f t="shared" si="121"/>
        <v>0</v>
      </c>
      <c r="L409" s="582">
        <f t="shared" si="121"/>
        <v>7425</v>
      </c>
    </row>
    <row r="410" spans="1:12" ht="56.25" x14ac:dyDescent="0.25">
      <c r="A410" s="374">
        <v>22</v>
      </c>
      <c r="B410" s="23" t="s">
        <v>1219</v>
      </c>
      <c r="C410" s="585">
        <v>6406.8149999999996</v>
      </c>
      <c r="D410" s="585">
        <f t="shared" ref="D410:D415" si="122">SUM(E410:L410)</f>
        <v>6363.8789999999999</v>
      </c>
      <c r="E410" s="585"/>
      <c r="F410" s="585"/>
      <c r="G410" s="585">
        <v>6363.8789999999999</v>
      </c>
      <c r="H410" s="585"/>
      <c r="I410" s="585"/>
      <c r="J410" s="585"/>
      <c r="K410" s="585"/>
      <c r="L410" s="585"/>
    </row>
    <row r="411" spans="1:12" ht="93.75" x14ac:dyDescent="0.25">
      <c r="A411" s="374">
        <v>23</v>
      </c>
      <c r="B411" s="23" t="s">
        <v>1315</v>
      </c>
      <c r="C411" s="585">
        <f>D411</f>
        <v>1442.4179999999999</v>
      </c>
      <c r="D411" s="585">
        <f t="shared" si="122"/>
        <v>1442.4179999999999</v>
      </c>
      <c r="E411" s="585"/>
      <c r="F411" s="585"/>
      <c r="G411" s="585"/>
      <c r="H411" s="585"/>
      <c r="I411" s="585"/>
      <c r="J411" s="585">
        <v>1442.4179999999999</v>
      </c>
      <c r="K411" s="585"/>
      <c r="L411" s="585"/>
    </row>
    <row r="412" spans="1:12" ht="112.5" x14ac:dyDescent="0.25">
      <c r="A412" s="374">
        <v>24</v>
      </c>
      <c r="B412" s="23" t="s">
        <v>1316</v>
      </c>
      <c r="C412" s="585">
        <f>D412</f>
        <v>877.08500000000004</v>
      </c>
      <c r="D412" s="585">
        <f t="shared" si="122"/>
        <v>877.08500000000004</v>
      </c>
      <c r="E412" s="585"/>
      <c r="F412" s="585"/>
      <c r="G412" s="585"/>
      <c r="H412" s="585"/>
      <c r="I412" s="585"/>
      <c r="J412" s="585">
        <v>877.08500000000004</v>
      </c>
      <c r="K412" s="585"/>
      <c r="L412" s="585"/>
    </row>
    <row r="413" spans="1:12" ht="112.5" x14ac:dyDescent="0.25">
      <c r="A413" s="374">
        <v>25</v>
      </c>
      <c r="B413" s="23" t="s">
        <v>802</v>
      </c>
      <c r="C413" s="585">
        <f>D413</f>
        <v>150</v>
      </c>
      <c r="D413" s="585">
        <f t="shared" si="122"/>
        <v>150</v>
      </c>
      <c r="E413" s="585"/>
      <c r="F413" s="585"/>
      <c r="G413" s="585"/>
      <c r="H413" s="585"/>
      <c r="I413" s="585"/>
      <c r="J413" s="585">
        <v>150</v>
      </c>
      <c r="K413" s="585"/>
      <c r="L413" s="585"/>
    </row>
    <row r="414" spans="1:12" ht="112.5" x14ac:dyDescent="0.25">
      <c r="A414" s="374">
        <v>26</v>
      </c>
      <c r="B414" s="23" t="s">
        <v>1317</v>
      </c>
      <c r="C414" s="585">
        <f>D414</f>
        <v>366.87900000000002</v>
      </c>
      <c r="D414" s="585">
        <f t="shared" si="122"/>
        <v>366.87900000000002</v>
      </c>
      <c r="E414" s="585"/>
      <c r="F414" s="585"/>
      <c r="G414" s="585"/>
      <c r="H414" s="585"/>
      <c r="I414" s="585"/>
      <c r="J414" s="585">
        <v>366.87900000000002</v>
      </c>
      <c r="K414" s="585"/>
      <c r="L414" s="585"/>
    </row>
    <row r="415" spans="1:12" ht="56.25" x14ac:dyDescent="0.25">
      <c r="A415" s="374">
        <v>27</v>
      </c>
      <c r="B415" s="23" t="s">
        <v>1170</v>
      </c>
      <c r="C415" s="585">
        <v>7425</v>
      </c>
      <c r="D415" s="585">
        <f t="shared" si="122"/>
        <v>7425</v>
      </c>
      <c r="E415" s="585"/>
      <c r="F415" s="585"/>
      <c r="G415" s="585"/>
      <c r="H415" s="585"/>
      <c r="I415" s="585">
        <v>0</v>
      </c>
      <c r="J415" s="585"/>
      <c r="K415" s="585">
        <v>0</v>
      </c>
      <c r="L415" s="585">
        <v>7425</v>
      </c>
    </row>
    <row r="416" spans="1:12" s="580" customFormat="1" ht="22.5" x14ac:dyDescent="0.25">
      <c r="A416" s="606"/>
      <c r="B416" s="581" t="s">
        <v>1063</v>
      </c>
      <c r="C416" s="582">
        <f>SUM(C417:C419)</f>
        <v>3704.1660000000002</v>
      </c>
      <c r="D416" s="582">
        <f t="shared" ref="D416:L416" si="123">SUM(D417:D419)</f>
        <v>3704.1660000000002</v>
      </c>
      <c r="E416" s="582">
        <f t="shared" si="123"/>
        <v>0</v>
      </c>
      <c r="F416" s="582">
        <f t="shared" si="123"/>
        <v>0</v>
      </c>
      <c r="G416" s="582">
        <f t="shared" si="123"/>
        <v>0</v>
      </c>
      <c r="H416" s="582">
        <f t="shared" si="123"/>
        <v>0</v>
      </c>
      <c r="I416" s="582">
        <f t="shared" si="123"/>
        <v>0</v>
      </c>
      <c r="J416" s="582">
        <f t="shared" si="123"/>
        <v>3704.1660000000002</v>
      </c>
      <c r="K416" s="582">
        <f t="shared" si="123"/>
        <v>0</v>
      </c>
      <c r="L416" s="582">
        <f t="shared" si="123"/>
        <v>0</v>
      </c>
    </row>
    <row r="417" spans="1:12" ht="93.75" x14ac:dyDescent="0.25">
      <c r="A417" s="374">
        <v>28</v>
      </c>
      <c r="B417" s="23" t="s">
        <v>1318</v>
      </c>
      <c r="C417" s="585">
        <f>D417</f>
        <v>290.096</v>
      </c>
      <c r="D417" s="585">
        <f>SUM(E417:L417)</f>
        <v>290.096</v>
      </c>
      <c r="E417" s="585"/>
      <c r="F417" s="585"/>
      <c r="G417" s="585"/>
      <c r="H417" s="585"/>
      <c r="I417" s="585"/>
      <c r="J417" s="585">
        <v>290.096</v>
      </c>
      <c r="K417" s="585"/>
      <c r="L417" s="585"/>
    </row>
    <row r="418" spans="1:12" ht="93.75" x14ac:dyDescent="0.25">
      <c r="A418" s="374">
        <v>29</v>
      </c>
      <c r="B418" s="23" t="s">
        <v>1319</v>
      </c>
      <c r="C418" s="585">
        <f>D418</f>
        <v>414.07</v>
      </c>
      <c r="D418" s="585">
        <f>SUM(E418:L418)</f>
        <v>414.07</v>
      </c>
      <c r="E418" s="585"/>
      <c r="F418" s="585"/>
      <c r="G418" s="585"/>
      <c r="H418" s="585"/>
      <c r="I418" s="585"/>
      <c r="J418" s="585">
        <v>414.07</v>
      </c>
      <c r="K418" s="585"/>
      <c r="L418" s="585"/>
    </row>
    <row r="419" spans="1:12" ht="75" x14ac:dyDescent="0.25">
      <c r="A419" s="374">
        <v>30</v>
      </c>
      <c r="B419" s="23" t="s">
        <v>1336</v>
      </c>
      <c r="C419" s="585">
        <f>D419</f>
        <v>3000</v>
      </c>
      <c r="D419" s="585">
        <f>SUM(E419:L419)</f>
        <v>3000</v>
      </c>
      <c r="E419" s="585"/>
      <c r="F419" s="585"/>
      <c r="G419" s="585"/>
      <c r="H419" s="585"/>
      <c r="I419" s="585"/>
      <c r="J419" s="585">
        <v>3000</v>
      </c>
      <c r="K419" s="585"/>
      <c r="L419" s="585"/>
    </row>
    <row r="420" spans="1:12" s="580" customFormat="1" ht="22.5" x14ac:dyDescent="0.25">
      <c r="A420" s="606"/>
      <c r="B420" s="581" t="s">
        <v>189</v>
      </c>
      <c r="C420" s="582">
        <f>C421</f>
        <v>2125</v>
      </c>
      <c r="D420" s="582">
        <f t="shared" ref="D420:L420" si="124">D421</f>
        <v>2035.0000000000002</v>
      </c>
      <c r="E420" s="582">
        <f t="shared" si="124"/>
        <v>0</v>
      </c>
      <c r="F420" s="582">
        <f t="shared" si="124"/>
        <v>0</v>
      </c>
      <c r="G420" s="582">
        <f t="shared" si="124"/>
        <v>2035.0000000000002</v>
      </c>
      <c r="H420" s="582">
        <f t="shared" si="124"/>
        <v>0</v>
      </c>
      <c r="I420" s="582">
        <f t="shared" si="124"/>
        <v>0</v>
      </c>
      <c r="J420" s="582">
        <f t="shared" si="124"/>
        <v>0</v>
      </c>
      <c r="K420" s="582">
        <f t="shared" si="124"/>
        <v>0</v>
      </c>
      <c r="L420" s="582">
        <f t="shared" si="124"/>
        <v>0</v>
      </c>
    </row>
    <row r="421" spans="1:12" ht="56.25" x14ac:dyDescent="0.25">
      <c r="A421" s="374">
        <v>31</v>
      </c>
      <c r="B421" s="23" t="s">
        <v>1098</v>
      </c>
      <c r="C421" s="585">
        <v>2125</v>
      </c>
      <c r="D421" s="585">
        <f>SUM(E421:L421)</f>
        <v>2035.0000000000002</v>
      </c>
      <c r="E421" s="585"/>
      <c r="F421" s="585"/>
      <c r="G421" s="585">
        <v>2035.0000000000002</v>
      </c>
      <c r="H421" s="585"/>
      <c r="I421" s="585"/>
      <c r="J421" s="585"/>
      <c r="K421" s="585"/>
      <c r="L421" s="585"/>
    </row>
    <row r="422" spans="1:12" s="162" customFormat="1" ht="22.5" x14ac:dyDescent="0.25">
      <c r="A422" s="371"/>
      <c r="B422" s="579" t="s">
        <v>1099</v>
      </c>
      <c r="C422" s="168">
        <f>C423+C429+C434</f>
        <v>58152.921520000004</v>
      </c>
      <c r="D422" s="168">
        <f t="shared" ref="D422:L422" si="125">D423+D429+D434</f>
        <v>58060.101079999993</v>
      </c>
      <c r="E422" s="168">
        <f t="shared" si="125"/>
        <v>0</v>
      </c>
      <c r="F422" s="168">
        <f t="shared" si="125"/>
        <v>41432.507999999994</v>
      </c>
      <c r="G422" s="168">
        <f t="shared" si="125"/>
        <v>15527.593080000001</v>
      </c>
      <c r="H422" s="168">
        <f t="shared" si="125"/>
        <v>1100</v>
      </c>
      <c r="I422" s="168">
        <f t="shared" si="125"/>
        <v>0</v>
      </c>
      <c r="J422" s="168">
        <f t="shared" si="125"/>
        <v>0</v>
      </c>
      <c r="K422" s="168">
        <f t="shared" si="125"/>
        <v>0</v>
      </c>
      <c r="L422" s="168">
        <f t="shared" si="125"/>
        <v>0</v>
      </c>
    </row>
    <row r="423" spans="1:12" s="580" customFormat="1" ht="45" x14ac:dyDescent="0.25">
      <c r="A423" s="606"/>
      <c r="B423" s="581" t="s">
        <v>569</v>
      </c>
      <c r="C423" s="582">
        <f>SUM(C424:C428)</f>
        <v>38476.178520000001</v>
      </c>
      <c r="D423" s="582">
        <f t="shared" ref="D423:L423" si="126">SUM(D424:D428)</f>
        <v>38384.898079999999</v>
      </c>
      <c r="E423" s="582">
        <f t="shared" si="126"/>
        <v>0</v>
      </c>
      <c r="F423" s="582">
        <f t="shared" si="126"/>
        <v>25729.288999999997</v>
      </c>
      <c r="G423" s="582">
        <f t="shared" si="126"/>
        <v>12655.60908</v>
      </c>
      <c r="H423" s="582">
        <f t="shared" si="126"/>
        <v>0</v>
      </c>
      <c r="I423" s="582">
        <f t="shared" si="126"/>
        <v>0</v>
      </c>
      <c r="J423" s="582">
        <f t="shared" si="126"/>
        <v>0</v>
      </c>
      <c r="K423" s="582">
        <f t="shared" si="126"/>
        <v>0</v>
      </c>
      <c r="L423" s="582">
        <f t="shared" si="126"/>
        <v>0</v>
      </c>
    </row>
    <row r="424" spans="1:12" ht="56.25" x14ac:dyDescent="0.25">
      <c r="A424" s="374">
        <v>1</v>
      </c>
      <c r="B424" s="23" t="s">
        <v>1126</v>
      </c>
      <c r="C424" s="585">
        <f>D424</f>
        <v>23344.473999999998</v>
      </c>
      <c r="D424" s="585">
        <f>SUM(E424:L424)</f>
        <v>23344.473999999998</v>
      </c>
      <c r="E424" s="585"/>
      <c r="F424" s="585">
        <v>23344.473999999998</v>
      </c>
      <c r="G424" s="585"/>
      <c r="H424" s="585"/>
      <c r="I424" s="585"/>
      <c r="J424" s="585"/>
      <c r="K424" s="585"/>
      <c r="L424" s="585"/>
    </row>
    <row r="425" spans="1:12" ht="75" x14ac:dyDescent="0.25">
      <c r="A425" s="374">
        <v>2</v>
      </c>
      <c r="B425" s="23" t="s">
        <v>1127</v>
      </c>
      <c r="C425" s="585">
        <f>D425</f>
        <v>2384.8150000000001</v>
      </c>
      <c r="D425" s="585">
        <f>SUM(E425:L425)</f>
        <v>2384.8150000000001</v>
      </c>
      <c r="E425" s="585"/>
      <c r="F425" s="585">
        <v>2384.8150000000001</v>
      </c>
      <c r="G425" s="585"/>
      <c r="H425" s="585"/>
      <c r="I425" s="585"/>
      <c r="J425" s="585"/>
      <c r="K425" s="585"/>
      <c r="L425" s="585"/>
    </row>
    <row r="426" spans="1:12" ht="93.75" x14ac:dyDescent="0.25">
      <c r="A426" s="374">
        <v>3</v>
      </c>
      <c r="B426" s="23" t="s">
        <v>1100</v>
      </c>
      <c r="C426" s="585">
        <v>5051.0285199999998</v>
      </c>
      <c r="D426" s="585">
        <f>SUM(E426:L426)</f>
        <v>5007.4580800000003</v>
      </c>
      <c r="E426" s="585"/>
      <c r="F426" s="585"/>
      <c r="G426" s="585">
        <v>5007.4580800000003</v>
      </c>
      <c r="H426" s="585"/>
      <c r="I426" s="585"/>
      <c r="J426" s="585"/>
      <c r="K426" s="585"/>
      <c r="L426" s="585"/>
    </row>
    <row r="427" spans="1:12" ht="131.25" x14ac:dyDescent="0.25">
      <c r="A427" s="374">
        <v>4</v>
      </c>
      <c r="B427" s="23" t="s">
        <v>1101</v>
      </c>
      <c r="C427" s="585">
        <v>2260.5650000000001</v>
      </c>
      <c r="D427" s="585">
        <f>SUM(E427:L427)</f>
        <v>2259.1320000000001</v>
      </c>
      <c r="E427" s="585"/>
      <c r="F427" s="585"/>
      <c r="G427" s="585">
        <v>2259.1320000000001</v>
      </c>
      <c r="H427" s="585"/>
      <c r="I427" s="585"/>
      <c r="J427" s="585"/>
      <c r="K427" s="585"/>
      <c r="L427" s="585"/>
    </row>
    <row r="428" spans="1:12" ht="93.75" x14ac:dyDescent="0.25">
      <c r="A428" s="374">
        <v>5</v>
      </c>
      <c r="B428" s="23" t="s">
        <v>1102</v>
      </c>
      <c r="C428" s="585">
        <v>5435.2960000000003</v>
      </c>
      <c r="D428" s="585">
        <f>SUM(E428:L428)</f>
        <v>5389.0190000000002</v>
      </c>
      <c r="E428" s="585"/>
      <c r="F428" s="585"/>
      <c r="G428" s="585">
        <v>5389.0190000000002</v>
      </c>
      <c r="H428" s="585"/>
      <c r="I428" s="585"/>
      <c r="J428" s="585"/>
      <c r="K428" s="585"/>
      <c r="L428" s="585"/>
    </row>
    <row r="429" spans="1:12" s="580" customFormat="1" ht="22.5" x14ac:dyDescent="0.25">
      <c r="A429" s="606"/>
      <c r="B429" s="581" t="s">
        <v>1064</v>
      </c>
      <c r="C429" s="582">
        <f>SUM(C430:C433)</f>
        <v>18906.742999999999</v>
      </c>
      <c r="D429" s="582">
        <f t="shared" ref="D429:L429" si="127">SUM(D430:D433)</f>
        <v>18905.202999999998</v>
      </c>
      <c r="E429" s="582">
        <f t="shared" si="127"/>
        <v>0</v>
      </c>
      <c r="F429" s="582">
        <f t="shared" si="127"/>
        <v>15703.218999999999</v>
      </c>
      <c r="G429" s="582">
        <f t="shared" si="127"/>
        <v>2871.9839999999999</v>
      </c>
      <c r="H429" s="582">
        <f t="shared" si="127"/>
        <v>330</v>
      </c>
      <c r="I429" s="582">
        <f t="shared" si="127"/>
        <v>0</v>
      </c>
      <c r="J429" s="582">
        <f t="shared" si="127"/>
        <v>0</v>
      </c>
      <c r="K429" s="582">
        <f t="shared" si="127"/>
        <v>0</v>
      </c>
      <c r="L429" s="582">
        <f t="shared" si="127"/>
        <v>0</v>
      </c>
    </row>
    <row r="430" spans="1:12" ht="56.25" x14ac:dyDescent="0.25">
      <c r="A430" s="374">
        <v>6</v>
      </c>
      <c r="B430" s="23" t="s">
        <v>1128</v>
      </c>
      <c r="C430" s="585">
        <f>D430</f>
        <v>14219.079</v>
      </c>
      <c r="D430" s="585">
        <f>SUM(E430:L430)</f>
        <v>14219.079</v>
      </c>
      <c r="E430" s="585"/>
      <c r="F430" s="585">
        <v>14219.079</v>
      </c>
      <c r="G430" s="585"/>
      <c r="H430" s="585"/>
      <c r="I430" s="585"/>
      <c r="J430" s="585"/>
      <c r="K430" s="585"/>
      <c r="L430" s="585"/>
    </row>
    <row r="431" spans="1:12" ht="56.25" x14ac:dyDescent="0.25">
      <c r="A431" s="374">
        <v>7</v>
      </c>
      <c r="B431" s="23" t="s">
        <v>1220</v>
      </c>
      <c r="C431" s="585">
        <f>D431</f>
        <v>1484.14</v>
      </c>
      <c r="D431" s="585">
        <f>SUM(E431:L431)</f>
        <v>1484.14</v>
      </c>
      <c r="E431" s="585"/>
      <c r="F431" s="585">
        <v>1484.14</v>
      </c>
      <c r="G431" s="585"/>
      <c r="H431" s="585"/>
      <c r="I431" s="585"/>
      <c r="J431" s="585"/>
      <c r="K431" s="585"/>
      <c r="L431" s="585"/>
    </row>
    <row r="432" spans="1:12" ht="75" x14ac:dyDescent="0.25">
      <c r="A432" s="374">
        <v>8</v>
      </c>
      <c r="B432" s="23" t="s">
        <v>1221</v>
      </c>
      <c r="C432" s="585">
        <v>330</v>
      </c>
      <c r="D432" s="585">
        <v>330</v>
      </c>
      <c r="E432" s="585"/>
      <c r="F432" s="585"/>
      <c r="G432" s="585"/>
      <c r="H432" s="585">
        <v>330</v>
      </c>
      <c r="I432" s="585"/>
      <c r="J432" s="585"/>
      <c r="K432" s="585"/>
      <c r="L432" s="585"/>
    </row>
    <row r="433" spans="1:12" ht="56.25" x14ac:dyDescent="0.25">
      <c r="A433" s="374">
        <v>9</v>
      </c>
      <c r="B433" s="23" t="s">
        <v>1103</v>
      </c>
      <c r="C433" s="585">
        <v>2873.5240000000003</v>
      </c>
      <c r="D433" s="585">
        <f>SUM(E433:L433)</f>
        <v>2871.9839999999999</v>
      </c>
      <c r="E433" s="585"/>
      <c r="F433" s="585"/>
      <c r="G433" s="585">
        <v>2871.9839999999999</v>
      </c>
      <c r="H433" s="585"/>
      <c r="I433" s="585"/>
      <c r="J433" s="585"/>
      <c r="K433" s="585"/>
      <c r="L433" s="585"/>
    </row>
    <row r="434" spans="1:12" s="580" customFormat="1" ht="22.5" x14ac:dyDescent="0.25">
      <c r="A434" s="606"/>
      <c r="B434" s="581" t="s">
        <v>1063</v>
      </c>
      <c r="C434" s="582">
        <f>C435</f>
        <v>770</v>
      </c>
      <c r="D434" s="582">
        <f t="shared" ref="D434:L434" si="128">D435</f>
        <v>770</v>
      </c>
      <c r="E434" s="582">
        <f t="shared" si="128"/>
        <v>0</v>
      </c>
      <c r="F434" s="582">
        <f t="shared" si="128"/>
        <v>0</v>
      </c>
      <c r="G434" s="582">
        <f t="shared" si="128"/>
        <v>0</v>
      </c>
      <c r="H434" s="582">
        <f t="shared" si="128"/>
        <v>770</v>
      </c>
      <c r="I434" s="582">
        <f t="shared" si="128"/>
        <v>0</v>
      </c>
      <c r="J434" s="582">
        <f t="shared" si="128"/>
        <v>0</v>
      </c>
      <c r="K434" s="582">
        <f t="shared" si="128"/>
        <v>0</v>
      </c>
      <c r="L434" s="582">
        <f t="shared" si="128"/>
        <v>0</v>
      </c>
    </row>
    <row r="435" spans="1:12" ht="93.75" x14ac:dyDescent="0.25">
      <c r="A435" s="374">
        <v>10</v>
      </c>
      <c r="B435" s="23" t="s">
        <v>1222</v>
      </c>
      <c r="C435" s="585">
        <v>770</v>
      </c>
      <c r="D435" s="585">
        <v>770</v>
      </c>
      <c r="E435" s="585"/>
      <c r="F435" s="585"/>
      <c r="G435" s="585"/>
      <c r="H435" s="585">
        <v>770</v>
      </c>
      <c r="I435" s="585"/>
      <c r="J435" s="585"/>
      <c r="K435" s="585"/>
      <c r="L435" s="585"/>
    </row>
    <row r="436" spans="1:12" s="162" customFormat="1" ht="22.5" x14ac:dyDescent="0.25">
      <c r="A436" s="371"/>
      <c r="B436" s="579" t="s">
        <v>137</v>
      </c>
      <c r="C436" s="168">
        <f t="shared" ref="C436:L436" si="129">C439+C451+C453+C437+C455</f>
        <v>125127.82640999999</v>
      </c>
      <c r="D436" s="168">
        <f t="shared" si="129"/>
        <v>70872.707209999993</v>
      </c>
      <c r="E436" s="168">
        <f t="shared" si="129"/>
        <v>13104.592000000001</v>
      </c>
      <c r="F436" s="168">
        <f t="shared" si="129"/>
        <v>0</v>
      </c>
      <c r="G436" s="168">
        <f t="shared" si="129"/>
        <v>44293.245209999994</v>
      </c>
      <c r="H436" s="168">
        <f t="shared" si="129"/>
        <v>900</v>
      </c>
      <c r="I436" s="168">
        <f t="shared" si="129"/>
        <v>1456.066</v>
      </c>
      <c r="J436" s="168">
        <f t="shared" si="129"/>
        <v>5990.2889999999998</v>
      </c>
      <c r="K436" s="168">
        <f t="shared" si="129"/>
        <v>0</v>
      </c>
      <c r="L436" s="168">
        <f t="shared" si="129"/>
        <v>5128.5150000000003</v>
      </c>
    </row>
    <row r="437" spans="1:12" s="580" customFormat="1" ht="22.5" x14ac:dyDescent="0.25">
      <c r="A437" s="606"/>
      <c r="B437" s="581" t="s">
        <v>1061</v>
      </c>
      <c r="C437" s="582">
        <f>C438</f>
        <v>6800.2474099999999</v>
      </c>
      <c r="D437" s="582">
        <f t="shared" ref="D437:L437" si="130">D438</f>
        <v>6775.9150100000006</v>
      </c>
      <c r="E437" s="582">
        <f t="shared" si="130"/>
        <v>0</v>
      </c>
      <c r="F437" s="582">
        <f t="shared" si="130"/>
        <v>0</v>
      </c>
      <c r="G437" s="582">
        <f t="shared" si="130"/>
        <v>6775.9150100000006</v>
      </c>
      <c r="H437" s="582">
        <f t="shared" si="130"/>
        <v>0</v>
      </c>
      <c r="I437" s="582">
        <f t="shared" si="130"/>
        <v>0</v>
      </c>
      <c r="J437" s="582">
        <f t="shared" si="130"/>
        <v>0</v>
      </c>
      <c r="K437" s="582">
        <f t="shared" si="130"/>
        <v>0</v>
      </c>
      <c r="L437" s="582">
        <f t="shared" si="130"/>
        <v>0</v>
      </c>
    </row>
    <row r="438" spans="1:12" ht="75" x14ac:dyDescent="0.25">
      <c r="A438" s="374">
        <v>1</v>
      </c>
      <c r="B438" s="23" t="s">
        <v>1110</v>
      </c>
      <c r="C438" s="585">
        <v>6800.2474099999999</v>
      </c>
      <c r="D438" s="585">
        <f>SUM(E438:L438)</f>
        <v>6775.9150100000006</v>
      </c>
      <c r="E438" s="585"/>
      <c r="F438" s="585"/>
      <c r="G438" s="585">
        <v>6775.9150100000006</v>
      </c>
      <c r="H438" s="585"/>
      <c r="I438" s="585"/>
      <c r="J438" s="585"/>
      <c r="K438" s="585"/>
      <c r="L438" s="585"/>
    </row>
    <row r="439" spans="1:12" s="580" customFormat="1" ht="45" x14ac:dyDescent="0.25">
      <c r="A439" s="606"/>
      <c r="B439" s="581" t="s">
        <v>569</v>
      </c>
      <c r="C439" s="582">
        <f>SUM(C440:C450)</f>
        <v>54227.845000000001</v>
      </c>
      <c r="D439" s="582">
        <f t="shared" ref="D439:L439" si="131">SUM(D440:D450)</f>
        <v>53162.075199999992</v>
      </c>
      <c r="E439" s="582">
        <f t="shared" si="131"/>
        <v>8689.01</v>
      </c>
      <c r="F439" s="582">
        <f t="shared" si="131"/>
        <v>0</v>
      </c>
      <c r="G439" s="582">
        <f t="shared" si="131"/>
        <v>37517.330199999997</v>
      </c>
      <c r="H439" s="582">
        <f t="shared" si="131"/>
        <v>0</v>
      </c>
      <c r="I439" s="582">
        <f t="shared" si="131"/>
        <v>965.44600000000003</v>
      </c>
      <c r="J439" s="582">
        <f t="shared" si="131"/>
        <v>5990.2889999999998</v>
      </c>
      <c r="K439" s="582">
        <f t="shared" si="131"/>
        <v>0</v>
      </c>
      <c r="L439" s="582">
        <f t="shared" si="131"/>
        <v>0</v>
      </c>
    </row>
    <row r="440" spans="1:12" ht="75" x14ac:dyDescent="0.25">
      <c r="A440" s="374">
        <v>2</v>
      </c>
      <c r="B440" s="23" t="s">
        <v>1019</v>
      </c>
      <c r="C440" s="585">
        <v>3627.8679999999999</v>
      </c>
      <c r="D440" s="585">
        <f>SUM(E440:L440)</f>
        <v>2654.4560000000001</v>
      </c>
      <c r="E440" s="585">
        <v>2389.0100000000002</v>
      </c>
      <c r="F440" s="585"/>
      <c r="G440" s="585"/>
      <c r="H440" s="585"/>
      <c r="I440" s="585">
        <v>265.44600000000003</v>
      </c>
      <c r="J440" s="585"/>
      <c r="K440" s="585">
        <v>0</v>
      </c>
      <c r="L440" s="585"/>
    </row>
    <row r="441" spans="1:12" ht="56.25" x14ac:dyDescent="0.25">
      <c r="A441" s="374">
        <v>3</v>
      </c>
      <c r="B441" s="575" t="s">
        <v>1025</v>
      </c>
      <c r="C441" s="585">
        <v>7000</v>
      </c>
      <c r="D441" s="585">
        <f>SUM(E441:L441)</f>
        <v>7000</v>
      </c>
      <c r="E441" s="585">
        <v>6300</v>
      </c>
      <c r="F441" s="585"/>
      <c r="G441" s="585"/>
      <c r="H441" s="585"/>
      <c r="I441" s="585">
        <v>700</v>
      </c>
      <c r="J441" s="585"/>
      <c r="K441" s="585">
        <v>0</v>
      </c>
      <c r="L441" s="585"/>
    </row>
    <row r="442" spans="1:12" ht="56.25" x14ac:dyDescent="0.25">
      <c r="A442" s="374">
        <v>4</v>
      </c>
      <c r="B442" s="23" t="s">
        <v>1104</v>
      </c>
      <c r="C442" s="585">
        <v>5387.893</v>
      </c>
      <c r="D442" s="585">
        <f t="shared" ref="D442:D450" si="132">SUM(E442:L442)</f>
        <v>5387.893</v>
      </c>
      <c r="E442" s="585"/>
      <c r="F442" s="585"/>
      <c r="G442" s="585">
        <v>5387.893</v>
      </c>
      <c r="H442" s="585"/>
      <c r="I442" s="585"/>
      <c r="J442" s="585"/>
      <c r="K442" s="585"/>
      <c r="L442" s="585"/>
    </row>
    <row r="443" spans="1:12" ht="75" x14ac:dyDescent="0.25">
      <c r="A443" s="374">
        <v>5</v>
      </c>
      <c r="B443" s="509" t="s">
        <v>1105</v>
      </c>
      <c r="C443" s="589">
        <v>4106.8040000000001</v>
      </c>
      <c r="D443" s="589">
        <f t="shared" si="132"/>
        <v>4106.8040000000001</v>
      </c>
      <c r="E443" s="589"/>
      <c r="F443" s="589"/>
      <c r="G443" s="589">
        <v>4106.8040000000001</v>
      </c>
      <c r="H443" s="597"/>
      <c r="I443" s="589"/>
      <c r="J443" s="589"/>
      <c r="K443" s="589"/>
      <c r="L443" s="589"/>
    </row>
    <row r="444" spans="1:12" s="611" customFormat="1" ht="75" x14ac:dyDescent="0.25">
      <c r="A444" s="607">
        <v>6</v>
      </c>
      <c r="B444" s="6" t="s">
        <v>1106</v>
      </c>
      <c r="C444" s="585">
        <v>7249.0199999999995</v>
      </c>
      <c r="D444" s="585">
        <f t="shared" si="132"/>
        <v>7204.5041999999994</v>
      </c>
      <c r="E444" s="585"/>
      <c r="F444" s="585"/>
      <c r="G444" s="585">
        <v>7204.5041999999994</v>
      </c>
      <c r="H444" s="585"/>
      <c r="I444" s="585"/>
      <c r="J444" s="585"/>
      <c r="K444" s="585"/>
      <c r="L444" s="585"/>
    </row>
    <row r="445" spans="1:12" s="611" customFormat="1" ht="56.25" x14ac:dyDescent="0.25">
      <c r="A445" s="607">
        <v>7</v>
      </c>
      <c r="B445" s="6" t="s">
        <v>1107</v>
      </c>
      <c r="C445" s="585">
        <v>4590.9959999999992</v>
      </c>
      <c r="D445" s="585">
        <f t="shared" si="132"/>
        <v>4548.1540000000005</v>
      </c>
      <c r="E445" s="585"/>
      <c r="F445" s="585"/>
      <c r="G445" s="585">
        <v>4548.1540000000005</v>
      </c>
      <c r="H445" s="585"/>
      <c r="I445" s="585"/>
      <c r="J445" s="585"/>
      <c r="K445" s="585"/>
      <c r="L445" s="585"/>
    </row>
    <row r="446" spans="1:12" s="586" customFormat="1" ht="75" x14ac:dyDescent="0.25">
      <c r="A446" s="607">
        <v>8</v>
      </c>
      <c r="B446" s="612" t="s">
        <v>1108</v>
      </c>
      <c r="C446" s="609">
        <v>3799.9749999999999</v>
      </c>
      <c r="D446" s="609">
        <f t="shared" si="132"/>
        <v>3799.9749999999999</v>
      </c>
      <c r="E446" s="609"/>
      <c r="F446" s="609"/>
      <c r="G446" s="609">
        <v>3799.9749999999999</v>
      </c>
      <c r="H446" s="609"/>
      <c r="I446" s="609"/>
      <c r="J446" s="609"/>
      <c r="K446" s="609"/>
      <c r="L446" s="609"/>
    </row>
    <row r="447" spans="1:12" ht="75" x14ac:dyDescent="0.25">
      <c r="A447" s="374">
        <v>9</v>
      </c>
      <c r="B447" s="584" t="s">
        <v>1109</v>
      </c>
      <c r="C447" s="585">
        <v>12475</v>
      </c>
      <c r="D447" s="585">
        <f t="shared" si="132"/>
        <v>12470</v>
      </c>
      <c r="E447" s="585"/>
      <c r="F447" s="585"/>
      <c r="G447" s="585">
        <v>12470</v>
      </c>
      <c r="H447" s="585"/>
      <c r="I447" s="585"/>
      <c r="J447" s="585"/>
      <c r="K447" s="585"/>
      <c r="L447" s="585"/>
    </row>
    <row r="448" spans="1:12" ht="75" x14ac:dyDescent="0.25">
      <c r="A448" s="374">
        <v>10</v>
      </c>
      <c r="B448" s="584" t="s">
        <v>1324</v>
      </c>
      <c r="C448" s="585">
        <f>D448</f>
        <v>3800</v>
      </c>
      <c r="D448" s="585">
        <f t="shared" si="132"/>
        <v>3800</v>
      </c>
      <c r="E448" s="585"/>
      <c r="F448" s="585"/>
      <c r="G448" s="585"/>
      <c r="H448" s="585"/>
      <c r="I448" s="585"/>
      <c r="J448" s="585">
        <v>3800</v>
      </c>
      <c r="K448" s="585"/>
      <c r="L448" s="585"/>
    </row>
    <row r="449" spans="1:12" ht="75" x14ac:dyDescent="0.25">
      <c r="A449" s="374">
        <v>11</v>
      </c>
      <c r="B449" s="584" t="s">
        <v>1325</v>
      </c>
      <c r="C449" s="585">
        <f>D449</f>
        <v>990.28899999999999</v>
      </c>
      <c r="D449" s="585">
        <f t="shared" si="132"/>
        <v>990.28899999999999</v>
      </c>
      <c r="E449" s="585"/>
      <c r="F449" s="585"/>
      <c r="G449" s="585"/>
      <c r="H449" s="585"/>
      <c r="I449" s="585"/>
      <c r="J449" s="585">
        <v>990.28899999999999</v>
      </c>
      <c r="K449" s="585"/>
      <c r="L449" s="585"/>
    </row>
    <row r="450" spans="1:12" ht="75" x14ac:dyDescent="0.25">
      <c r="A450" s="374">
        <v>12</v>
      </c>
      <c r="B450" s="584" t="s">
        <v>1326</v>
      </c>
      <c r="C450" s="585">
        <f>D450</f>
        <v>1200</v>
      </c>
      <c r="D450" s="585">
        <f t="shared" si="132"/>
        <v>1200</v>
      </c>
      <c r="E450" s="585"/>
      <c r="F450" s="585"/>
      <c r="G450" s="585"/>
      <c r="H450" s="585"/>
      <c r="I450" s="585"/>
      <c r="J450" s="585">
        <v>1200</v>
      </c>
      <c r="K450" s="585"/>
      <c r="L450" s="585"/>
    </row>
    <row r="451" spans="1:12" s="580" customFormat="1" ht="22.5" x14ac:dyDescent="0.25">
      <c r="A451" s="606"/>
      <c r="B451" s="581" t="s">
        <v>1064</v>
      </c>
      <c r="C451" s="582">
        <f>C452</f>
        <v>52627.218999999997</v>
      </c>
      <c r="D451" s="582">
        <f t="shared" ref="D451:L451" si="133">D452</f>
        <v>900</v>
      </c>
      <c r="E451" s="582">
        <f t="shared" si="133"/>
        <v>0</v>
      </c>
      <c r="F451" s="582">
        <f t="shared" si="133"/>
        <v>0</v>
      </c>
      <c r="G451" s="582">
        <f t="shared" si="133"/>
        <v>0</v>
      </c>
      <c r="H451" s="582">
        <f t="shared" si="133"/>
        <v>900</v>
      </c>
      <c r="I451" s="582">
        <f t="shared" si="133"/>
        <v>0</v>
      </c>
      <c r="J451" s="582">
        <f t="shared" si="133"/>
        <v>0</v>
      </c>
      <c r="K451" s="582">
        <f t="shared" si="133"/>
        <v>0</v>
      </c>
      <c r="L451" s="582">
        <f t="shared" si="133"/>
        <v>0</v>
      </c>
    </row>
    <row r="452" spans="1:12" ht="37.5" x14ac:dyDescent="0.25">
      <c r="A452" s="374">
        <v>13</v>
      </c>
      <c r="B452" s="23" t="s">
        <v>1196</v>
      </c>
      <c r="C452" s="585">
        <v>52627.218999999997</v>
      </c>
      <c r="D452" s="585">
        <v>900</v>
      </c>
      <c r="E452" s="585"/>
      <c r="F452" s="585"/>
      <c r="G452" s="585"/>
      <c r="H452" s="585">
        <v>900</v>
      </c>
      <c r="I452" s="585"/>
      <c r="J452" s="585"/>
      <c r="K452" s="585"/>
      <c r="L452" s="585"/>
    </row>
    <row r="453" spans="1:12" s="580" customFormat="1" ht="22.5" x14ac:dyDescent="0.25">
      <c r="A453" s="606"/>
      <c r="B453" s="581" t="s">
        <v>1063</v>
      </c>
      <c r="C453" s="582">
        <f>C454</f>
        <v>6344</v>
      </c>
      <c r="D453" s="582">
        <f t="shared" ref="D453:L453" si="134">D454</f>
        <v>4906.2020000000002</v>
      </c>
      <c r="E453" s="582">
        <f t="shared" si="134"/>
        <v>4415.5820000000003</v>
      </c>
      <c r="F453" s="582">
        <f t="shared" si="134"/>
        <v>0</v>
      </c>
      <c r="G453" s="582">
        <f t="shared" si="134"/>
        <v>0</v>
      </c>
      <c r="H453" s="588">
        <f t="shared" si="134"/>
        <v>0</v>
      </c>
      <c r="I453" s="582">
        <f t="shared" si="134"/>
        <v>490.62</v>
      </c>
      <c r="J453" s="582">
        <f t="shared" si="134"/>
        <v>0</v>
      </c>
      <c r="K453" s="582">
        <f t="shared" si="134"/>
        <v>0</v>
      </c>
      <c r="L453" s="582">
        <f t="shared" si="134"/>
        <v>0</v>
      </c>
    </row>
    <row r="454" spans="1:12" ht="75" x14ac:dyDescent="0.25">
      <c r="A454" s="374">
        <v>14</v>
      </c>
      <c r="B454" s="23" t="s">
        <v>1018</v>
      </c>
      <c r="C454" s="585">
        <v>6344</v>
      </c>
      <c r="D454" s="585">
        <f>SUM(E454:L454)</f>
        <v>4906.2020000000002</v>
      </c>
      <c r="E454" s="585">
        <v>4415.5820000000003</v>
      </c>
      <c r="F454" s="585"/>
      <c r="G454" s="585"/>
      <c r="H454" s="585"/>
      <c r="I454" s="585">
        <v>490.62</v>
      </c>
      <c r="J454" s="585"/>
      <c r="K454" s="585">
        <v>0</v>
      </c>
      <c r="L454" s="585"/>
    </row>
    <row r="455" spans="1:12" s="580" customFormat="1" ht="45" x14ac:dyDescent="0.25">
      <c r="A455" s="606"/>
      <c r="B455" s="581" t="s">
        <v>1060</v>
      </c>
      <c r="C455" s="582">
        <f>C456</f>
        <v>5128.5150000000003</v>
      </c>
      <c r="D455" s="582">
        <f t="shared" ref="D455:L455" si="135">D456</f>
        <v>5128.5150000000003</v>
      </c>
      <c r="E455" s="582">
        <f t="shared" si="135"/>
        <v>0</v>
      </c>
      <c r="F455" s="582">
        <f t="shared" si="135"/>
        <v>0</v>
      </c>
      <c r="G455" s="582">
        <f t="shared" si="135"/>
        <v>0</v>
      </c>
      <c r="H455" s="582">
        <f t="shared" si="135"/>
        <v>0</v>
      </c>
      <c r="I455" s="582">
        <f t="shared" si="135"/>
        <v>0</v>
      </c>
      <c r="J455" s="582">
        <f t="shared" si="135"/>
        <v>0</v>
      </c>
      <c r="K455" s="582">
        <f t="shared" si="135"/>
        <v>0</v>
      </c>
      <c r="L455" s="582">
        <f t="shared" si="135"/>
        <v>5128.5150000000003</v>
      </c>
    </row>
    <row r="456" spans="1:12" ht="93.75" x14ac:dyDescent="0.25">
      <c r="A456" s="374">
        <v>15</v>
      </c>
      <c r="B456" s="23" t="s">
        <v>1167</v>
      </c>
      <c r="C456" s="585">
        <v>5128.5150000000003</v>
      </c>
      <c r="D456" s="585">
        <f>SUM(E456:L456)</f>
        <v>5128.5150000000003</v>
      </c>
      <c r="E456" s="585"/>
      <c r="F456" s="69"/>
      <c r="G456" s="585"/>
      <c r="H456" s="585"/>
      <c r="I456" s="585">
        <v>0</v>
      </c>
      <c r="J456" s="585"/>
      <c r="K456" s="585">
        <v>0</v>
      </c>
      <c r="L456" s="585">
        <v>5128.5150000000003</v>
      </c>
    </row>
    <row r="457" spans="1:12" s="162" customFormat="1" ht="22.5" x14ac:dyDescent="0.25">
      <c r="A457" s="371"/>
      <c r="B457" s="579" t="s">
        <v>267</v>
      </c>
      <c r="C457" s="168">
        <f>C458+C461+C464+C470+C474</f>
        <v>21099.903889999998</v>
      </c>
      <c r="D457" s="168">
        <f t="shared" ref="D457:L457" si="136">D458+D461+D464+D470+D474</f>
        <v>20658.70102</v>
      </c>
      <c r="E457" s="168">
        <f t="shared" si="136"/>
        <v>4446.8959999999997</v>
      </c>
      <c r="F457" s="168">
        <f t="shared" si="136"/>
        <v>1006.288</v>
      </c>
      <c r="G457" s="168">
        <f t="shared" si="136"/>
        <v>5187.6940199999999</v>
      </c>
      <c r="H457" s="168">
        <f t="shared" si="136"/>
        <v>2728.2060000000001</v>
      </c>
      <c r="I457" s="168">
        <f t="shared" si="136"/>
        <v>741.35299999999995</v>
      </c>
      <c r="J457" s="168">
        <f t="shared" si="136"/>
        <v>5830.3320000000003</v>
      </c>
      <c r="K457" s="168">
        <f t="shared" si="136"/>
        <v>92.805000000000007</v>
      </c>
      <c r="L457" s="168">
        <f t="shared" si="136"/>
        <v>625.12699999999995</v>
      </c>
    </row>
    <row r="458" spans="1:12" s="580" customFormat="1" ht="45" x14ac:dyDescent="0.25">
      <c r="A458" s="606"/>
      <c r="B458" s="581" t="s">
        <v>182</v>
      </c>
      <c r="C458" s="582">
        <f>C459+C460</f>
        <v>5299.8149999999996</v>
      </c>
      <c r="D458" s="582">
        <f t="shared" ref="D458:L458" si="137">D459+D460</f>
        <v>4940.8149999999996</v>
      </c>
      <c r="E458" s="582">
        <f t="shared" si="137"/>
        <v>3096.8989999999999</v>
      </c>
      <c r="F458" s="582">
        <f t="shared" si="137"/>
        <v>0</v>
      </c>
      <c r="G458" s="582">
        <f t="shared" si="137"/>
        <v>0</v>
      </c>
      <c r="H458" s="582">
        <f t="shared" si="137"/>
        <v>1499.816</v>
      </c>
      <c r="I458" s="582">
        <f t="shared" si="137"/>
        <v>344.1</v>
      </c>
      <c r="J458" s="582">
        <f t="shared" si="137"/>
        <v>0</v>
      </c>
      <c r="K458" s="582">
        <f t="shared" si="137"/>
        <v>0</v>
      </c>
      <c r="L458" s="582">
        <f t="shared" si="137"/>
        <v>0</v>
      </c>
    </row>
    <row r="459" spans="1:12" ht="93.75" x14ac:dyDescent="0.25">
      <c r="A459" s="374">
        <v>1</v>
      </c>
      <c r="B459" s="6" t="s">
        <v>1020</v>
      </c>
      <c r="C459" s="585">
        <v>3799.9989999999998</v>
      </c>
      <c r="D459" s="585">
        <f>SUM(E459:L459)</f>
        <v>3440.9989999999998</v>
      </c>
      <c r="E459" s="585">
        <v>3096.8989999999999</v>
      </c>
      <c r="F459" s="585"/>
      <c r="G459" s="585"/>
      <c r="H459" s="585"/>
      <c r="I459" s="585">
        <v>344.1</v>
      </c>
      <c r="J459" s="585"/>
      <c r="K459" s="585">
        <v>0</v>
      </c>
      <c r="L459" s="585"/>
    </row>
    <row r="460" spans="1:12" ht="93.75" x14ac:dyDescent="0.25">
      <c r="A460" s="374">
        <v>2</v>
      </c>
      <c r="B460" s="6" t="s">
        <v>1200</v>
      </c>
      <c r="C460" s="585">
        <v>1499.816</v>
      </c>
      <c r="D460" s="585">
        <f>SUM(E460:L460)</f>
        <v>1499.816</v>
      </c>
      <c r="E460" s="585"/>
      <c r="F460" s="585"/>
      <c r="G460" s="585"/>
      <c r="H460" s="585">
        <v>1499.816</v>
      </c>
      <c r="I460" s="585"/>
      <c r="J460" s="585"/>
      <c r="K460" s="585"/>
      <c r="L460" s="585"/>
    </row>
    <row r="461" spans="1:12" s="580" customFormat="1" ht="22.5" x14ac:dyDescent="0.25">
      <c r="A461" s="606"/>
      <c r="B461" s="581" t="s">
        <v>1061</v>
      </c>
      <c r="C461" s="582">
        <f>C462+C463</f>
        <v>3429.5380000000005</v>
      </c>
      <c r="D461" s="582">
        <f t="shared" ref="D461:L461" si="138">D462+D463</f>
        <v>3425.1970000000001</v>
      </c>
      <c r="E461" s="582">
        <f t="shared" si="138"/>
        <v>0</v>
      </c>
      <c r="F461" s="582">
        <f t="shared" si="138"/>
        <v>0</v>
      </c>
      <c r="G461" s="582">
        <f t="shared" si="138"/>
        <v>3153.5619999999999</v>
      </c>
      <c r="H461" s="582">
        <f t="shared" si="138"/>
        <v>0</v>
      </c>
      <c r="I461" s="582">
        <f t="shared" si="138"/>
        <v>10</v>
      </c>
      <c r="J461" s="582">
        <f t="shared" si="138"/>
        <v>0</v>
      </c>
      <c r="K461" s="582">
        <f t="shared" si="138"/>
        <v>57.908999999999999</v>
      </c>
      <c r="L461" s="582">
        <f t="shared" si="138"/>
        <v>203.726</v>
      </c>
    </row>
    <row r="462" spans="1:12" ht="56.25" x14ac:dyDescent="0.25">
      <c r="A462" s="374">
        <v>3</v>
      </c>
      <c r="B462" s="23" t="s">
        <v>1111</v>
      </c>
      <c r="C462" s="585">
        <v>3157.9030000000002</v>
      </c>
      <c r="D462" s="585">
        <f>SUM(E462:L462)</f>
        <v>3153.5619999999999</v>
      </c>
      <c r="E462" s="585"/>
      <c r="F462" s="585"/>
      <c r="G462" s="585">
        <v>3153.5619999999999</v>
      </c>
      <c r="H462" s="585"/>
      <c r="I462" s="585"/>
      <c r="J462" s="585"/>
      <c r="K462" s="585"/>
      <c r="L462" s="585"/>
    </row>
    <row r="463" spans="1:12" ht="56.25" x14ac:dyDescent="0.25">
      <c r="A463" s="374">
        <v>4</v>
      </c>
      <c r="B463" s="23" t="s">
        <v>1179</v>
      </c>
      <c r="C463" s="585">
        <v>271.63499999999999</v>
      </c>
      <c r="D463" s="585">
        <f>SUM(E463:L463)</f>
        <v>271.63499999999999</v>
      </c>
      <c r="E463" s="585"/>
      <c r="F463" s="585"/>
      <c r="G463" s="585"/>
      <c r="H463" s="585"/>
      <c r="I463" s="585">
        <v>10</v>
      </c>
      <c r="J463" s="585"/>
      <c r="K463" s="585">
        <v>57.908999999999999</v>
      </c>
      <c r="L463" s="585">
        <v>203.726</v>
      </c>
    </row>
    <row r="464" spans="1:12" s="580" customFormat="1" ht="45" x14ac:dyDescent="0.25">
      <c r="A464" s="606"/>
      <c r="B464" s="581" t="s">
        <v>569</v>
      </c>
      <c r="C464" s="582">
        <f>SUM(C465:C469)</f>
        <v>4660.9980000000005</v>
      </c>
      <c r="D464" s="582">
        <f t="shared" ref="D464:L464" si="139">SUM(D465:D469)</f>
        <v>4661</v>
      </c>
      <c r="E464" s="582">
        <f t="shared" si="139"/>
        <v>1349.9970000000001</v>
      </c>
      <c r="F464" s="582">
        <f t="shared" si="139"/>
        <v>500</v>
      </c>
      <c r="G464" s="582">
        <f t="shared" si="139"/>
        <v>0</v>
      </c>
      <c r="H464" s="588">
        <f t="shared" si="139"/>
        <v>0</v>
      </c>
      <c r="I464" s="582">
        <f t="shared" si="139"/>
        <v>302.70299999999997</v>
      </c>
      <c r="J464" s="582">
        <f t="shared" si="139"/>
        <v>2273.8220000000001</v>
      </c>
      <c r="K464" s="582">
        <f t="shared" si="139"/>
        <v>19.577000000000002</v>
      </c>
      <c r="L464" s="582">
        <f t="shared" si="139"/>
        <v>214.90100000000001</v>
      </c>
    </row>
    <row r="465" spans="1:12" ht="93.75" x14ac:dyDescent="0.25">
      <c r="A465" s="374">
        <v>5</v>
      </c>
      <c r="B465" s="23" t="s">
        <v>1056</v>
      </c>
      <c r="C465" s="585">
        <v>1499.9970000000001</v>
      </c>
      <c r="D465" s="585">
        <f>SUM(E465:L465)</f>
        <v>1499.9970000000001</v>
      </c>
      <c r="E465" s="585">
        <v>1349.9970000000001</v>
      </c>
      <c r="F465" s="585"/>
      <c r="G465" s="585"/>
      <c r="H465" s="585"/>
      <c r="I465" s="585">
        <v>150</v>
      </c>
      <c r="J465" s="585"/>
      <c r="K465" s="585">
        <v>0</v>
      </c>
      <c r="L465" s="585"/>
    </row>
    <row r="466" spans="1:12" ht="75" x14ac:dyDescent="0.25">
      <c r="A466" s="374">
        <v>6</v>
      </c>
      <c r="B466" s="23" t="s">
        <v>306</v>
      </c>
      <c r="C466" s="585">
        <f>D466</f>
        <v>500</v>
      </c>
      <c r="D466" s="585">
        <f>SUM(E466:L466)</f>
        <v>500</v>
      </c>
      <c r="E466" s="585"/>
      <c r="F466" s="585">
        <v>500</v>
      </c>
      <c r="G466" s="585"/>
      <c r="H466" s="585"/>
      <c r="I466" s="585"/>
      <c r="J466" s="585"/>
      <c r="K466" s="585"/>
      <c r="L466" s="585"/>
    </row>
    <row r="467" spans="1:12" ht="56.25" x14ac:dyDescent="0.25">
      <c r="A467" s="374">
        <v>7</v>
      </c>
      <c r="B467" s="6" t="s">
        <v>1327</v>
      </c>
      <c r="C467" s="585">
        <f>D467</f>
        <v>1185.575</v>
      </c>
      <c r="D467" s="585">
        <f>SUM(E467:L467)</f>
        <v>1185.575</v>
      </c>
      <c r="E467" s="585"/>
      <c r="F467" s="585"/>
      <c r="G467" s="585"/>
      <c r="H467" s="585"/>
      <c r="I467" s="585"/>
      <c r="J467" s="585">
        <v>1185.575</v>
      </c>
      <c r="K467" s="585"/>
      <c r="L467" s="585"/>
    </row>
    <row r="468" spans="1:12" ht="56.25" x14ac:dyDescent="0.25">
      <c r="A468" s="374">
        <v>8</v>
      </c>
      <c r="B468" s="6" t="s">
        <v>1328</v>
      </c>
      <c r="C468" s="585">
        <f>D468</f>
        <v>1088.2470000000001</v>
      </c>
      <c r="D468" s="585">
        <f>SUM(E468:L468)</f>
        <v>1088.2470000000001</v>
      </c>
      <c r="E468" s="585"/>
      <c r="F468" s="585"/>
      <c r="G468" s="585"/>
      <c r="H468" s="585"/>
      <c r="I468" s="585"/>
      <c r="J468" s="585">
        <v>1088.2470000000001</v>
      </c>
      <c r="K468" s="585"/>
      <c r="L468" s="585"/>
    </row>
    <row r="469" spans="1:12" ht="56.25" x14ac:dyDescent="0.25">
      <c r="A469" s="374">
        <v>9</v>
      </c>
      <c r="B469" s="23" t="s">
        <v>1175</v>
      </c>
      <c r="C469" s="585">
        <v>387.17899999999997</v>
      </c>
      <c r="D469" s="585">
        <f>SUM(E469:L469)</f>
        <v>387.18100000000004</v>
      </c>
      <c r="E469" s="585"/>
      <c r="F469" s="585"/>
      <c r="G469" s="585"/>
      <c r="H469" s="585"/>
      <c r="I469" s="585">
        <v>152.703</v>
      </c>
      <c r="J469" s="585"/>
      <c r="K469" s="585">
        <v>19.577000000000002</v>
      </c>
      <c r="L469" s="585">
        <v>214.90100000000001</v>
      </c>
    </row>
    <row r="470" spans="1:12" s="580" customFormat="1" ht="22.5" x14ac:dyDescent="0.25">
      <c r="A470" s="606"/>
      <c r="B470" s="581" t="s">
        <v>1064</v>
      </c>
      <c r="C470" s="582">
        <f>SUM(C471:C473)</f>
        <v>3866.7478900000001</v>
      </c>
      <c r="D470" s="582">
        <f t="shared" ref="D470:L470" si="140">SUM(D471:D473)</f>
        <v>3788.88402</v>
      </c>
      <c r="E470" s="582">
        <f t="shared" si="140"/>
        <v>0</v>
      </c>
      <c r="F470" s="582">
        <f t="shared" si="140"/>
        <v>0</v>
      </c>
      <c r="G470" s="582">
        <f t="shared" si="140"/>
        <v>2034.13202</v>
      </c>
      <c r="H470" s="588">
        <f t="shared" si="140"/>
        <v>0</v>
      </c>
      <c r="I470" s="582">
        <f t="shared" si="140"/>
        <v>84.55</v>
      </c>
      <c r="J470" s="582">
        <f t="shared" si="140"/>
        <v>1448.383</v>
      </c>
      <c r="K470" s="582">
        <f t="shared" si="140"/>
        <v>15.319000000000001</v>
      </c>
      <c r="L470" s="582">
        <f t="shared" si="140"/>
        <v>206.5</v>
      </c>
    </row>
    <row r="471" spans="1:12" ht="93.75" x14ac:dyDescent="0.25">
      <c r="A471" s="374">
        <v>10</v>
      </c>
      <c r="B471" s="23" t="s">
        <v>1112</v>
      </c>
      <c r="C471" s="585">
        <v>2111.9958900000001</v>
      </c>
      <c r="D471" s="585">
        <f>SUM(E471:L471)</f>
        <v>2034.13202</v>
      </c>
      <c r="E471" s="585"/>
      <c r="F471" s="585"/>
      <c r="G471" s="585">
        <v>2034.13202</v>
      </c>
      <c r="H471" s="585"/>
      <c r="I471" s="585"/>
      <c r="J471" s="585"/>
      <c r="K471" s="585"/>
      <c r="L471" s="585"/>
    </row>
    <row r="472" spans="1:12" ht="56.25" x14ac:dyDescent="0.25">
      <c r="A472" s="374">
        <v>11</v>
      </c>
      <c r="B472" s="6" t="s">
        <v>1330</v>
      </c>
      <c r="C472" s="585">
        <f>D472</f>
        <v>1448.383</v>
      </c>
      <c r="D472" s="585">
        <f>SUM(E472:L472)</f>
        <v>1448.383</v>
      </c>
      <c r="E472" s="585"/>
      <c r="F472" s="585"/>
      <c r="G472" s="585"/>
      <c r="H472" s="585"/>
      <c r="I472" s="585"/>
      <c r="J472" s="585">
        <v>1448.383</v>
      </c>
      <c r="K472" s="585"/>
      <c r="L472" s="585"/>
    </row>
    <row r="473" spans="1:12" ht="37.5" x14ac:dyDescent="0.25">
      <c r="A473" s="374">
        <v>12</v>
      </c>
      <c r="B473" s="23" t="s">
        <v>1171</v>
      </c>
      <c r="C473" s="585">
        <v>306.36900000000003</v>
      </c>
      <c r="D473" s="585">
        <f>SUM(E473:L473)</f>
        <v>306.36900000000003</v>
      </c>
      <c r="E473" s="585"/>
      <c r="F473" s="585"/>
      <c r="G473" s="585"/>
      <c r="H473" s="585"/>
      <c r="I473" s="585">
        <v>84.55</v>
      </c>
      <c r="J473" s="585"/>
      <c r="K473" s="585">
        <v>15.319000000000001</v>
      </c>
      <c r="L473" s="585">
        <v>206.5</v>
      </c>
    </row>
    <row r="474" spans="1:12" s="580" customFormat="1" ht="22.5" x14ac:dyDescent="0.25">
      <c r="A474" s="606"/>
      <c r="B474" s="581" t="s">
        <v>1063</v>
      </c>
      <c r="C474" s="582">
        <f>SUM(C475:C478)</f>
        <v>3842.8049999999998</v>
      </c>
      <c r="D474" s="582">
        <f t="shared" ref="D474:L474" si="141">SUM(D475:D478)</f>
        <v>3842.8049999999998</v>
      </c>
      <c r="E474" s="582">
        <f t="shared" si="141"/>
        <v>0</v>
      </c>
      <c r="F474" s="582">
        <f t="shared" si="141"/>
        <v>506.28800000000001</v>
      </c>
      <c r="G474" s="582">
        <f t="shared" si="141"/>
        <v>0</v>
      </c>
      <c r="H474" s="582">
        <f t="shared" si="141"/>
        <v>1228.3900000000001</v>
      </c>
      <c r="I474" s="582">
        <f t="shared" si="141"/>
        <v>0</v>
      </c>
      <c r="J474" s="582">
        <f t="shared" si="141"/>
        <v>2108.127</v>
      </c>
      <c r="K474" s="582">
        <f t="shared" si="141"/>
        <v>0</v>
      </c>
      <c r="L474" s="582">
        <f t="shared" si="141"/>
        <v>0</v>
      </c>
    </row>
    <row r="475" spans="1:12" ht="37.5" x14ac:dyDescent="0.25">
      <c r="A475" s="374">
        <v>13</v>
      </c>
      <c r="B475" s="23" t="s">
        <v>305</v>
      </c>
      <c r="C475" s="585">
        <f>D475</f>
        <v>506.28800000000001</v>
      </c>
      <c r="D475" s="585">
        <f>SUM(E475:L475)</f>
        <v>506.28800000000001</v>
      </c>
      <c r="E475" s="585"/>
      <c r="F475" s="585">
        <v>506.28800000000001</v>
      </c>
      <c r="G475" s="585"/>
      <c r="H475" s="585"/>
      <c r="I475" s="585"/>
      <c r="J475" s="585"/>
      <c r="K475" s="585"/>
      <c r="L475" s="585"/>
    </row>
    <row r="476" spans="1:12" ht="93.75" x14ac:dyDescent="0.25">
      <c r="A476" s="374">
        <v>14</v>
      </c>
      <c r="B476" s="23" t="s">
        <v>1201</v>
      </c>
      <c r="C476" s="585">
        <v>1228.3900000000001</v>
      </c>
      <c r="D476" s="585">
        <v>1228.3900000000001</v>
      </c>
      <c r="E476" s="585"/>
      <c r="F476" s="585"/>
      <c r="G476" s="585"/>
      <c r="H476" s="585">
        <v>1228.3900000000001</v>
      </c>
      <c r="I476" s="585"/>
      <c r="J476" s="585"/>
      <c r="K476" s="585"/>
      <c r="L476" s="585"/>
    </row>
    <row r="477" spans="1:12" ht="56.25" x14ac:dyDescent="0.25">
      <c r="A477" s="374">
        <v>15</v>
      </c>
      <c r="B477" s="6" t="s">
        <v>1152</v>
      </c>
      <c r="C477" s="585">
        <f>D477</f>
        <v>1310.7950000000001</v>
      </c>
      <c r="D477" s="585">
        <f>SUM(E477:L477)</f>
        <v>1310.7950000000001</v>
      </c>
      <c r="E477" s="585"/>
      <c r="F477" s="585"/>
      <c r="G477" s="585"/>
      <c r="H477" s="585"/>
      <c r="I477" s="585"/>
      <c r="J477" s="585">
        <v>1310.7950000000001</v>
      </c>
      <c r="K477" s="585"/>
      <c r="L477" s="585"/>
    </row>
    <row r="478" spans="1:12" ht="75" x14ac:dyDescent="0.25">
      <c r="A478" s="374">
        <v>16</v>
      </c>
      <c r="B478" s="6" t="s">
        <v>1329</v>
      </c>
      <c r="C478" s="585">
        <f>D478</f>
        <v>797.33199999999999</v>
      </c>
      <c r="D478" s="585">
        <f>SUM(E478:L478)</f>
        <v>797.33199999999999</v>
      </c>
      <c r="E478" s="585"/>
      <c r="F478" s="585"/>
      <c r="G478" s="585"/>
      <c r="H478" s="585"/>
      <c r="I478" s="585"/>
      <c r="J478" s="585">
        <v>797.33199999999999</v>
      </c>
      <c r="K478" s="585"/>
      <c r="L478" s="585"/>
    </row>
    <row r="480" spans="1:12" ht="26.25" x14ac:dyDescent="0.25">
      <c r="A480" s="613" t="s">
        <v>1351</v>
      </c>
      <c r="B480" s="618" t="s">
        <v>1352</v>
      </c>
      <c r="C480" s="618"/>
      <c r="D480" s="618"/>
      <c r="E480" s="618"/>
      <c r="F480" s="618"/>
      <c r="G480" s="618"/>
      <c r="H480" s="618"/>
    </row>
  </sheetData>
  <mergeCells count="18">
    <mergeCell ref="A3:L3"/>
    <mergeCell ref="A5:L5"/>
    <mergeCell ref="A7:A10"/>
    <mergeCell ref="B7:B10"/>
    <mergeCell ref="C7:C10"/>
    <mergeCell ref="D7:D10"/>
    <mergeCell ref="E7:L7"/>
    <mergeCell ref="E8:G8"/>
    <mergeCell ref="H8:I8"/>
    <mergeCell ref="J8:J10"/>
    <mergeCell ref="K8:K10"/>
    <mergeCell ref="L8:L10"/>
    <mergeCell ref="E9:E10"/>
    <mergeCell ref="F9:F10"/>
    <mergeCell ref="G9:G10"/>
    <mergeCell ref="H9:H10"/>
    <mergeCell ref="B480:H480"/>
    <mergeCell ref="I9:I10"/>
  </mergeCells>
  <hyperlinks>
    <hyperlink ref="B361" r:id="rId1" display="http://dfrr.minregion.gov.ua/admrout.php"/>
  </hyperlinks>
  <pageMargins left="0.11811023622047245" right="0.11811023622047245" top="0.55118110236220474" bottom="0.15748031496062992" header="0.31496062992125984" footer="0.31496062992125984"/>
  <pageSetup paperSize="9" scale="49" fitToHeight="0" orientation="landscape" r:id="rId2"/>
  <rowBreaks count="2" manualBreakCount="2">
    <brk id="44" max="11" man="1"/>
    <brk id="6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1"/>
  <sheetViews>
    <sheetView view="pageBreakPreview" topLeftCell="B1" zoomScale="70" zoomScaleNormal="70" zoomScaleSheetLayoutView="70" workbookViewId="0">
      <pane ySplit="11" topLeftCell="A12" activePane="bottomLeft" state="frozen"/>
      <selection activeCell="F1" sqref="F1"/>
      <selection pane="bottomLeft" activeCell="E13" sqref="E13"/>
    </sheetView>
  </sheetViews>
  <sheetFormatPr defaultRowHeight="23.25" x14ac:dyDescent="0.25"/>
  <cols>
    <col min="1" max="1" width="5" style="34" hidden="1" customWidth="1"/>
    <col min="2" max="2" width="7.85546875" style="34" customWidth="1"/>
    <col min="3" max="3" width="41.42578125" style="34" customWidth="1"/>
    <col min="4" max="4" width="28.42578125" style="34" customWidth="1"/>
    <col min="5" max="5" width="30" style="34" customWidth="1"/>
    <col min="6" max="6" width="23.28515625" style="34" customWidth="1"/>
    <col min="7" max="7" width="22.140625" style="34" customWidth="1"/>
    <col min="8" max="8" width="23.7109375" style="34" customWidth="1"/>
    <col min="9" max="9" width="26.85546875" style="236" customWidth="1"/>
    <col min="10" max="10" width="20.5703125" style="34" customWidth="1"/>
    <col min="11" max="11" width="11" style="34" bestFit="1" customWidth="1"/>
    <col min="12" max="16384" width="9.140625" style="34"/>
  </cols>
  <sheetData>
    <row r="1" spans="2:11" hidden="1" x14ac:dyDescent="0.25"/>
    <row r="2" spans="2:11" hidden="1" x14ac:dyDescent="0.25"/>
    <row r="3" spans="2:11" ht="18.75" hidden="1" x14ac:dyDescent="0.25">
      <c r="B3" s="635" t="s">
        <v>5</v>
      </c>
      <c r="C3" s="635"/>
      <c r="D3" s="635"/>
      <c r="E3" s="635"/>
      <c r="F3" s="635"/>
      <c r="G3" s="635"/>
      <c r="H3" s="635"/>
      <c r="I3" s="635"/>
      <c r="J3" s="635"/>
    </row>
    <row r="4" spans="2:11" hidden="1" x14ac:dyDescent="0.25">
      <c r="B4" s="35"/>
      <c r="C4" s="35"/>
      <c r="D4" s="35"/>
      <c r="E4" s="35"/>
      <c r="F4" s="35"/>
      <c r="G4" s="35"/>
      <c r="H4" s="35"/>
      <c r="I4" s="237"/>
      <c r="J4" s="35"/>
    </row>
    <row r="5" spans="2:11" ht="27.75" customHeight="1" x14ac:dyDescent="0.25">
      <c r="B5" s="639" t="s">
        <v>1008</v>
      </c>
      <c r="C5" s="639"/>
      <c r="D5" s="639"/>
      <c r="E5" s="639"/>
      <c r="F5" s="639"/>
      <c r="G5" s="639"/>
      <c r="H5" s="639"/>
      <c r="I5" s="639"/>
      <c r="J5" s="639"/>
    </row>
    <row r="6" spans="2:11" x14ac:dyDescent="0.25">
      <c r="B6" s="35"/>
      <c r="C6" s="35"/>
      <c r="D6" s="35" t="s">
        <v>718</v>
      </c>
      <c r="E6" s="35"/>
      <c r="F6" s="35"/>
      <c r="G6" s="298"/>
      <c r="H6" s="454"/>
      <c r="I6" s="457"/>
      <c r="J6" s="298"/>
    </row>
    <row r="7" spans="2:11" ht="30" customHeight="1" x14ac:dyDescent="0.25">
      <c r="B7" s="640" t="s">
        <v>0</v>
      </c>
      <c r="C7" s="643" t="s">
        <v>1</v>
      </c>
      <c r="D7" s="643" t="s">
        <v>2</v>
      </c>
      <c r="E7" s="636" t="s">
        <v>1004</v>
      </c>
      <c r="F7" s="636"/>
      <c r="G7" s="636"/>
      <c r="H7" s="636"/>
      <c r="I7" s="636"/>
      <c r="J7" s="636"/>
    </row>
    <row r="8" spans="2:11" ht="25.5" customHeight="1" x14ac:dyDescent="0.25">
      <c r="B8" s="641"/>
      <c r="C8" s="644"/>
      <c r="D8" s="644"/>
      <c r="E8" s="637" t="s">
        <v>1007</v>
      </c>
      <c r="F8" s="638"/>
      <c r="G8" s="637" t="s">
        <v>1005</v>
      </c>
      <c r="H8" s="638"/>
      <c r="I8" s="632" t="s">
        <v>862</v>
      </c>
      <c r="J8" s="640" t="s">
        <v>4</v>
      </c>
    </row>
    <row r="9" spans="2:11" ht="19.5" customHeight="1" x14ac:dyDescent="0.25">
      <c r="B9" s="641"/>
      <c r="C9" s="644"/>
      <c r="D9" s="644"/>
      <c r="E9" s="646" t="s">
        <v>3</v>
      </c>
      <c r="F9" s="646" t="s">
        <v>6</v>
      </c>
      <c r="G9" s="646" t="s">
        <v>1006</v>
      </c>
      <c r="H9" s="643" t="s">
        <v>138</v>
      </c>
      <c r="I9" s="633"/>
      <c r="J9" s="641"/>
    </row>
    <row r="10" spans="2:11" ht="80.25" customHeight="1" x14ac:dyDescent="0.25">
      <c r="B10" s="642"/>
      <c r="C10" s="645"/>
      <c r="D10" s="645"/>
      <c r="E10" s="647"/>
      <c r="F10" s="647"/>
      <c r="G10" s="647"/>
      <c r="H10" s="645"/>
      <c r="I10" s="634"/>
      <c r="J10" s="642"/>
    </row>
    <row r="11" spans="2:11" ht="18.75" x14ac:dyDescent="0.25">
      <c r="B11" s="1">
        <v>1</v>
      </c>
      <c r="C11" s="1">
        <v>2</v>
      </c>
      <c r="D11" s="1">
        <v>3</v>
      </c>
      <c r="E11" s="1">
        <v>4</v>
      </c>
      <c r="F11" s="1">
        <v>5</v>
      </c>
      <c r="G11" s="1">
        <v>6</v>
      </c>
      <c r="H11" s="1">
        <v>7</v>
      </c>
      <c r="I11" s="1">
        <v>8</v>
      </c>
      <c r="J11" s="1">
        <v>9</v>
      </c>
    </row>
    <row r="12" spans="2:11" ht="25.5" x14ac:dyDescent="0.25">
      <c r="B12" s="659" t="s">
        <v>322</v>
      </c>
      <c r="C12" s="659"/>
      <c r="D12" s="495" t="e">
        <f>D13+D16+D142+D213+D246+D343+D409+D432+D486+D506+D540+D636+D709+D746+D767+D841+D902+D1034+D1105</f>
        <v>#REF!</v>
      </c>
      <c r="E12" s="495">
        <f>E13+E16+E142+E213+E246+E343+E409+E432+E486+E506+E540+E636+E709+E746+E767+E841+E902+E1034+E1105</f>
        <v>193732.14739999999</v>
      </c>
      <c r="F12" s="495">
        <f t="shared" ref="F12:K12" si="0">F13+F16+F142+F213+F246+F343+F409+F432+F486+F506+F540+F636+F709+F746+F767+F841+F902+F1034+F1105</f>
        <v>89244.891000000003</v>
      </c>
      <c r="G12" s="497">
        <f t="shared" si="0"/>
        <v>330571.27299999999</v>
      </c>
      <c r="H12" s="496">
        <f t="shared" si="0"/>
        <v>27447.727250000007</v>
      </c>
      <c r="I12" s="497">
        <f t="shared" si="0"/>
        <v>1028659.757</v>
      </c>
      <c r="J12" s="495">
        <f t="shared" si="0"/>
        <v>91848.903290000017</v>
      </c>
      <c r="K12" s="217">
        <f t="shared" si="0"/>
        <v>0</v>
      </c>
    </row>
    <row r="13" spans="2:11" ht="83.25" customHeight="1" x14ac:dyDescent="0.25">
      <c r="B13" s="661" t="s">
        <v>467</v>
      </c>
      <c r="C13" s="661"/>
      <c r="D13" s="59">
        <f>D14+D15</f>
        <v>16794.578000000001</v>
      </c>
      <c r="E13" s="59">
        <f t="shared" ref="E13:J13" si="1">E14+E15</f>
        <v>15115.119999999999</v>
      </c>
      <c r="F13" s="59">
        <f t="shared" si="1"/>
        <v>0</v>
      </c>
      <c r="G13" s="59">
        <f t="shared" si="1"/>
        <v>1679.4580000000001</v>
      </c>
      <c r="H13" s="59">
        <f t="shared" si="1"/>
        <v>0</v>
      </c>
      <c r="I13" s="59">
        <f>I14+I15</f>
        <v>0</v>
      </c>
      <c r="J13" s="59">
        <f t="shared" si="1"/>
        <v>0</v>
      </c>
    </row>
    <row r="14" spans="2:11" ht="131.25" x14ac:dyDescent="0.25">
      <c r="B14" s="133">
        <v>1</v>
      </c>
      <c r="C14" s="126" t="s">
        <v>515</v>
      </c>
      <c r="D14" s="348">
        <v>7998.0290000000005</v>
      </c>
      <c r="E14" s="129">
        <v>7198.2259999999997</v>
      </c>
      <c r="F14" s="128"/>
      <c r="G14" s="129">
        <v>799.803</v>
      </c>
      <c r="H14" s="167"/>
      <c r="I14" s="167"/>
      <c r="J14" s="167"/>
    </row>
    <row r="15" spans="2:11" ht="120" customHeight="1" x14ac:dyDescent="0.25">
      <c r="B15" s="133">
        <v>2</v>
      </c>
      <c r="C15" s="126" t="s">
        <v>468</v>
      </c>
      <c r="D15" s="349">
        <v>8796.5490000000009</v>
      </c>
      <c r="E15" s="129">
        <v>7916.8940000000002</v>
      </c>
      <c r="F15" s="128"/>
      <c r="G15" s="129">
        <v>879.65499999999997</v>
      </c>
      <c r="H15" s="167"/>
      <c r="I15" s="167"/>
      <c r="J15" s="167"/>
    </row>
    <row r="16" spans="2:11" s="55" customFormat="1" ht="68.25" customHeight="1" x14ac:dyDescent="0.25">
      <c r="B16" s="660" t="s">
        <v>708</v>
      </c>
      <c r="C16" s="660"/>
      <c r="D16" s="59">
        <f>D17+D28+D70+D97+D103+D105+D108+D110+D139</f>
        <v>214363.50400000002</v>
      </c>
      <c r="E16" s="59">
        <f t="shared" ref="E16:J16" si="2">E17+E28+E70+E97+E103+E105+E108+E110+E139</f>
        <v>37081.537000000004</v>
      </c>
      <c r="F16" s="59">
        <f t="shared" si="2"/>
        <v>0</v>
      </c>
      <c r="G16" s="59">
        <f t="shared" si="2"/>
        <v>94712.116000000009</v>
      </c>
      <c r="H16" s="59">
        <f t="shared" si="2"/>
        <v>0</v>
      </c>
      <c r="I16" s="59">
        <f t="shared" si="2"/>
        <v>852389.39599999995</v>
      </c>
      <c r="J16" s="59">
        <f t="shared" si="2"/>
        <v>0</v>
      </c>
    </row>
    <row r="17" spans="2:10" s="55" customFormat="1" ht="55.5" customHeight="1" x14ac:dyDescent="0.25">
      <c r="B17" s="226"/>
      <c r="C17" s="225" t="s">
        <v>730</v>
      </c>
      <c r="D17" s="59">
        <f>SUM(D18:D27)</f>
        <v>0</v>
      </c>
      <c r="E17" s="59">
        <f t="shared" ref="E17:J17" si="3">SUM(E18:E27)</f>
        <v>0</v>
      </c>
      <c r="F17" s="59">
        <f t="shared" si="3"/>
        <v>0</v>
      </c>
      <c r="G17" s="59">
        <f t="shared" si="3"/>
        <v>0</v>
      </c>
      <c r="H17" s="59">
        <f t="shared" si="3"/>
        <v>0</v>
      </c>
      <c r="I17" s="59">
        <f>SUM(I18:I27)</f>
        <v>260645.69999999998</v>
      </c>
      <c r="J17" s="59">
        <f t="shared" si="3"/>
        <v>0</v>
      </c>
    </row>
    <row r="18" spans="2:10" s="55" customFormat="1" ht="36" customHeight="1" x14ac:dyDescent="0.25">
      <c r="B18" s="453">
        <v>1</v>
      </c>
      <c r="C18" s="245" t="s">
        <v>731</v>
      </c>
      <c r="D18" s="59"/>
      <c r="E18" s="59"/>
      <c r="F18" s="59"/>
      <c r="G18" s="59"/>
      <c r="H18" s="59"/>
      <c r="I18" s="167">
        <v>30480.74</v>
      </c>
      <c r="J18" s="59"/>
    </row>
    <row r="19" spans="2:10" s="55" customFormat="1" ht="55.5" customHeight="1" x14ac:dyDescent="0.25">
      <c r="B19" s="453">
        <v>2</v>
      </c>
      <c r="C19" s="246" t="s">
        <v>732</v>
      </c>
      <c r="D19" s="59"/>
      <c r="E19" s="59"/>
      <c r="F19" s="59"/>
      <c r="G19" s="59"/>
      <c r="H19" s="59"/>
      <c r="I19" s="167">
        <v>52580.63</v>
      </c>
      <c r="J19" s="59"/>
    </row>
    <row r="20" spans="2:10" s="55" customFormat="1" ht="55.5" customHeight="1" x14ac:dyDescent="0.25">
      <c r="B20" s="453">
        <v>3</v>
      </c>
      <c r="C20" s="246" t="s">
        <v>733</v>
      </c>
      <c r="D20" s="59"/>
      <c r="E20" s="59"/>
      <c r="F20" s="59"/>
      <c r="G20" s="59"/>
      <c r="H20" s="59"/>
      <c r="I20" s="167">
        <v>41702.25</v>
      </c>
      <c r="J20" s="59"/>
    </row>
    <row r="21" spans="2:10" s="55" customFormat="1" ht="37.5" customHeight="1" x14ac:dyDescent="0.25">
      <c r="B21" s="453">
        <v>4</v>
      </c>
      <c r="C21" s="246" t="s">
        <v>734</v>
      </c>
      <c r="D21" s="59"/>
      <c r="E21" s="59"/>
      <c r="F21" s="59"/>
      <c r="G21" s="59"/>
      <c r="H21" s="59"/>
      <c r="I21" s="167">
        <v>6217.41</v>
      </c>
      <c r="J21" s="59"/>
    </row>
    <row r="22" spans="2:10" s="55" customFormat="1" ht="30.75" customHeight="1" x14ac:dyDescent="0.25">
      <c r="B22" s="453">
        <v>5</v>
      </c>
      <c r="C22" s="246" t="s">
        <v>735</v>
      </c>
      <c r="D22" s="59"/>
      <c r="E22" s="59"/>
      <c r="F22" s="59"/>
      <c r="G22" s="59"/>
      <c r="H22" s="59"/>
      <c r="I22" s="167">
        <v>9513</v>
      </c>
      <c r="J22" s="59"/>
    </row>
    <row r="23" spans="2:10" s="55" customFormat="1" ht="35.25" customHeight="1" x14ac:dyDescent="0.25">
      <c r="B23" s="453">
        <v>6</v>
      </c>
      <c r="C23" s="246" t="s">
        <v>736</v>
      </c>
      <c r="D23" s="59"/>
      <c r="E23" s="59"/>
      <c r="F23" s="59"/>
      <c r="G23" s="59"/>
      <c r="H23" s="59"/>
      <c r="I23" s="167">
        <v>13585.14</v>
      </c>
      <c r="J23" s="59"/>
    </row>
    <row r="24" spans="2:10" s="55" customFormat="1" ht="55.5" customHeight="1" x14ac:dyDescent="0.25">
      <c r="B24" s="453">
        <v>7</v>
      </c>
      <c r="C24" s="246" t="s">
        <v>737</v>
      </c>
      <c r="D24" s="59"/>
      <c r="E24" s="59"/>
      <c r="F24" s="59"/>
      <c r="G24" s="59"/>
      <c r="H24" s="59"/>
      <c r="I24" s="167">
        <v>14088</v>
      </c>
      <c r="J24" s="59"/>
    </row>
    <row r="25" spans="2:10" s="55" customFormat="1" ht="27.75" customHeight="1" x14ac:dyDescent="0.25">
      <c r="B25" s="453">
        <v>8</v>
      </c>
      <c r="C25" s="246" t="s">
        <v>738</v>
      </c>
      <c r="D25" s="59"/>
      <c r="E25" s="59"/>
      <c r="F25" s="59"/>
      <c r="G25" s="59"/>
      <c r="H25" s="59"/>
      <c r="I25" s="167">
        <v>23115.03</v>
      </c>
      <c r="J25" s="59"/>
    </row>
    <row r="26" spans="2:10" s="55" customFormat="1" ht="36" customHeight="1" x14ac:dyDescent="0.25">
      <c r="B26" s="453">
        <v>9</v>
      </c>
      <c r="C26" s="246" t="s">
        <v>739</v>
      </c>
      <c r="D26" s="59"/>
      <c r="E26" s="59"/>
      <c r="F26" s="59"/>
      <c r="G26" s="59"/>
      <c r="H26" s="59"/>
      <c r="I26" s="297">
        <v>9613.5</v>
      </c>
      <c r="J26" s="59"/>
    </row>
    <row r="27" spans="2:10" s="55" customFormat="1" ht="36" customHeight="1" x14ac:dyDescent="0.25">
      <c r="B27" s="453">
        <v>10</v>
      </c>
      <c r="C27" s="247" t="s">
        <v>740</v>
      </c>
      <c r="D27" s="59"/>
      <c r="E27" s="59"/>
      <c r="F27" s="59"/>
      <c r="G27" s="59"/>
      <c r="H27" s="59"/>
      <c r="I27" s="167">
        <v>59750</v>
      </c>
      <c r="J27" s="59"/>
    </row>
    <row r="28" spans="2:10" s="55" customFormat="1" ht="53.25" customHeight="1" x14ac:dyDescent="0.25">
      <c r="B28" s="72"/>
      <c r="C28" s="225" t="s">
        <v>569</v>
      </c>
      <c r="D28" s="33">
        <f>SUM(D29:D69)</f>
        <v>24181.671999999999</v>
      </c>
      <c r="E28" s="33">
        <f t="shared" ref="E28:J28" si="4">SUM(E29:E69)</f>
        <v>4347.4030000000002</v>
      </c>
      <c r="F28" s="33">
        <f t="shared" si="4"/>
        <v>0</v>
      </c>
      <c r="G28" s="33">
        <f t="shared" si="4"/>
        <v>4489.0869999999995</v>
      </c>
      <c r="H28" s="33">
        <f t="shared" si="4"/>
        <v>0</v>
      </c>
      <c r="I28" s="33">
        <f>SUM(I29:I69)</f>
        <v>0</v>
      </c>
      <c r="J28" s="33">
        <f t="shared" si="4"/>
        <v>0</v>
      </c>
    </row>
    <row r="29" spans="2:10" s="55" customFormat="1" ht="138.75" customHeight="1" x14ac:dyDescent="0.25">
      <c r="B29" s="125">
        <v>1</v>
      </c>
      <c r="C29" s="126" t="s">
        <v>465</v>
      </c>
      <c r="D29" s="350">
        <v>4830.4480000000003</v>
      </c>
      <c r="E29" s="502">
        <v>4347.4030000000002</v>
      </c>
      <c r="F29" s="128"/>
      <c r="G29" s="345">
        <v>483.04500000000002</v>
      </c>
      <c r="H29" s="128"/>
      <c r="I29" s="167"/>
      <c r="J29" s="128"/>
    </row>
    <row r="30" spans="2:10" s="520" customFormat="1" ht="138.75" customHeight="1" x14ac:dyDescent="0.25">
      <c r="B30" s="514">
        <v>2</v>
      </c>
      <c r="C30" s="515" t="s">
        <v>563</v>
      </c>
      <c r="D30" s="516">
        <v>2578.0929999999998</v>
      </c>
      <c r="E30" s="422"/>
      <c r="F30" s="517"/>
      <c r="G30" s="518">
        <v>257.81</v>
      </c>
      <c r="H30" s="517"/>
      <c r="I30" s="519"/>
      <c r="J30" s="517"/>
    </row>
    <row r="31" spans="2:10" s="55" customFormat="1" ht="58.5" x14ac:dyDescent="0.35">
      <c r="B31" s="1">
        <v>1</v>
      </c>
      <c r="C31" s="53" t="s">
        <v>403</v>
      </c>
      <c r="D31" s="351"/>
      <c r="E31" s="33"/>
      <c r="F31" s="33"/>
      <c r="G31" s="351"/>
      <c r="H31" s="33"/>
      <c r="I31" s="59"/>
      <c r="J31" s="33"/>
    </row>
    <row r="32" spans="2:10" s="55" customFormat="1" ht="56.25" x14ac:dyDescent="0.3">
      <c r="B32" s="191"/>
      <c r="C32" s="219" t="s">
        <v>404</v>
      </c>
      <c r="D32" s="343">
        <v>751.48099999999999</v>
      </c>
      <c r="E32" s="33"/>
      <c r="F32" s="33"/>
      <c r="G32" s="352"/>
      <c r="H32" s="33"/>
      <c r="I32" s="59"/>
      <c r="J32" s="33"/>
    </row>
    <row r="33" spans="2:10" s="55" customFormat="1" ht="37.5" x14ac:dyDescent="0.3">
      <c r="B33" s="191"/>
      <c r="C33" s="219" t="s">
        <v>405</v>
      </c>
      <c r="D33" s="343">
        <v>942.50800000000004</v>
      </c>
      <c r="E33" s="33"/>
      <c r="F33" s="33"/>
      <c r="G33" s="352"/>
      <c r="H33" s="33"/>
      <c r="I33" s="59"/>
      <c r="J33" s="33"/>
    </row>
    <row r="34" spans="2:10" s="55" customFormat="1" ht="97.5" x14ac:dyDescent="0.35">
      <c r="B34" s="1">
        <v>2</v>
      </c>
      <c r="C34" s="53" t="s">
        <v>406</v>
      </c>
      <c r="D34" s="351"/>
      <c r="E34" s="33"/>
      <c r="F34" s="33"/>
      <c r="G34" s="352"/>
      <c r="H34" s="33"/>
      <c r="I34" s="59"/>
      <c r="J34" s="33"/>
    </row>
    <row r="35" spans="2:10" s="55" customFormat="1" ht="56.25" x14ac:dyDescent="0.3">
      <c r="B35" s="191"/>
      <c r="C35" s="219" t="s">
        <v>407</v>
      </c>
      <c r="D35" s="343">
        <v>297.73599999999999</v>
      </c>
      <c r="E35" s="33"/>
      <c r="F35" s="33"/>
      <c r="G35" s="352"/>
      <c r="H35" s="33"/>
      <c r="I35" s="59"/>
      <c r="J35" s="33"/>
    </row>
    <row r="36" spans="2:10" s="55" customFormat="1" ht="56.25" x14ac:dyDescent="0.3">
      <c r="B36" s="191"/>
      <c r="C36" s="220" t="s">
        <v>408</v>
      </c>
      <c r="D36" s="343">
        <v>40.567</v>
      </c>
      <c r="E36" s="33"/>
      <c r="F36" s="33"/>
      <c r="G36" s="352"/>
      <c r="H36" s="33"/>
      <c r="I36" s="59"/>
      <c r="J36" s="33"/>
    </row>
    <row r="37" spans="2:10" s="55" customFormat="1" ht="37.5" x14ac:dyDescent="0.3">
      <c r="B37" s="191"/>
      <c r="C37" s="220" t="s">
        <v>409</v>
      </c>
      <c r="D37" s="343">
        <v>99.099000000000004</v>
      </c>
      <c r="E37" s="33"/>
      <c r="F37" s="33"/>
      <c r="G37" s="352"/>
      <c r="H37" s="33"/>
      <c r="I37" s="59"/>
      <c r="J37" s="33"/>
    </row>
    <row r="38" spans="2:10" s="55" customFormat="1" ht="56.25" x14ac:dyDescent="0.3">
      <c r="B38" s="191"/>
      <c r="C38" s="220" t="s">
        <v>410</v>
      </c>
      <c r="D38" s="343">
        <v>124.035</v>
      </c>
      <c r="E38" s="33"/>
      <c r="F38" s="33"/>
      <c r="G38" s="352"/>
      <c r="H38" s="33"/>
      <c r="I38" s="59"/>
      <c r="J38" s="33"/>
    </row>
    <row r="39" spans="2:10" s="55" customFormat="1" ht="56.25" x14ac:dyDescent="0.3">
      <c r="B39" s="191"/>
      <c r="C39" s="220" t="s">
        <v>411</v>
      </c>
      <c r="D39" s="343">
        <v>479.14499999999998</v>
      </c>
      <c r="E39" s="33"/>
      <c r="F39" s="33"/>
      <c r="G39" s="352"/>
      <c r="H39" s="33"/>
      <c r="I39" s="59"/>
      <c r="J39" s="33"/>
    </row>
    <row r="40" spans="2:10" s="55" customFormat="1" ht="58.5" x14ac:dyDescent="0.35">
      <c r="B40" s="1">
        <v>3</v>
      </c>
      <c r="C40" s="53" t="s">
        <v>412</v>
      </c>
      <c r="D40" s="351"/>
      <c r="E40" s="33"/>
      <c r="F40" s="33"/>
      <c r="G40" s="352"/>
      <c r="H40" s="33"/>
      <c r="I40" s="59"/>
      <c r="J40" s="33"/>
    </row>
    <row r="41" spans="2:10" s="55" customFormat="1" ht="56.25" x14ac:dyDescent="0.3">
      <c r="B41" s="191"/>
      <c r="C41" s="221" t="s">
        <v>413</v>
      </c>
      <c r="D41" s="343">
        <v>355.54599999999999</v>
      </c>
      <c r="E41" s="33"/>
      <c r="F41" s="33"/>
      <c r="G41" s="352"/>
      <c r="H41" s="33"/>
      <c r="I41" s="59"/>
      <c r="J41" s="33"/>
    </row>
    <row r="42" spans="2:10" s="55" customFormat="1" ht="56.25" x14ac:dyDescent="0.3">
      <c r="B42" s="191"/>
      <c r="C42" s="221" t="s">
        <v>414</v>
      </c>
      <c r="D42" s="343">
        <v>311.05399999999997</v>
      </c>
      <c r="E42" s="33"/>
      <c r="F42" s="33"/>
      <c r="G42" s="352"/>
      <c r="H42" s="33"/>
      <c r="I42" s="59"/>
      <c r="J42" s="33"/>
    </row>
    <row r="43" spans="2:10" s="55" customFormat="1" ht="56.25" x14ac:dyDescent="0.3">
      <c r="B43" s="191"/>
      <c r="C43" s="219" t="s">
        <v>415</v>
      </c>
      <c r="D43" s="343">
        <v>566.99</v>
      </c>
      <c r="E43" s="33"/>
      <c r="F43" s="33"/>
      <c r="G43" s="352"/>
      <c r="H43" s="33"/>
      <c r="I43" s="59"/>
      <c r="J43" s="33"/>
    </row>
    <row r="44" spans="2:10" s="347" customFormat="1" ht="168.75" x14ac:dyDescent="0.3">
      <c r="B44" s="3"/>
      <c r="C44" s="478" t="s">
        <v>902</v>
      </c>
      <c r="D44" s="174"/>
      <c r="E44" s="67"/>
      <c r="F44" s="67"/>
      <c r="G44" s="477">
        <v>2748.232</v>
      </c>
      <c r="H44" s="67"/>
      <c r="I44" s="238"/>
      <c r="J44" s="67"/>
    </row>
    <row r="45" spans="2:10" s="55" customFormat="1" ht="78" x14ac:dyDescent="0.35">
      <c r="B45" s="1">
        <v>4</v>
      </c>
      <c r="C45" s="53" t="s">
        <v>416</v>
      </c>
      <c r="D45" s="351"/>
      <c r="E45" s="33"/>
      <c r="F45" s="33"/>
      <c r="G45" s="352"/>
      <c r="H45" s="33"/>
      <c r="I45" s="59"/>
      <c r="J45" s="33"/>
    </row>
    <row r="46" spans="2:10" s="55" customFormat="1" ht="93.75" x14ac:dyDescent="0.3">
      <c r="B46" s="191"/>
      <c r="C46" s="220" t="s">
        <v>417</v>
      </c>
      <c r="D46" s="343">
        <v>552.91399999999999</v>
      </c>
      <c r="E46" s="33"/>
      <c r="F46" s="33"/>
      <c r="G46" s="352"/>
      <c r="H46" s="33"/>
      <c r="I46" s="59"/>
      <c r="J46" s="33"/>
    </row>
    <row r="47" spans="2:10" s="55" customFormat="1" ht="56.25" x14ac:dyDescent="0.3">
      <c r="B47" s="191"/>
      <c r="C47" s="219" t="s">
        <v>418</v>
      </c>
      <c r="D47" s="343">
        <v>891.14200000000005</v>
      </c>
      <c r="E47" s="33"/>
      <c r="F47" s="33"/>
      <c r="G47" s="352"/>
      <c r="H47" s="33"/>
      <c r="I47" s="59"/>
      <c r="J47" s="33"/>
    </row>
    <row r="48" spans="2:10" s="55" customFormat="1" ht="56.25" x14ac:dyDescent="0.3">
      <c r="B48" s="191"/>
      <c r="C48" s="219" t="s">
        <v>419</v>
      </c>
      <c r="D48" s="343">
        <v>246.43700000000001</v>
      </c>
      <c r="E48" s="33"/>
      <c r="F48" s="33"/>
      <c r="G48" s="352"/>
      <c r="H48" s="33"/>
      <c r="I48" s="59"/>
      <c r="J48" s="33"/>
    </row>
    <row r="49" spans="2:10" s="55" customFormat="1" ht="75" x14ac:dyDescent="0.3">
      <c r="B49" s="191"/>
      <c r="C49" s="219" t="s">
        <v>420</v>
      </c>
      <c r="D49" s="343">
        <v>2777.2069999999999</v>
      </c>
      <c r="E49" s="33"/>
      <c r="F49" s="33"/>
      <c r="G49" s="352"/>
      <c r="H49" s="33"/>
      <c r="I49" s="59"/>
      <c r="J49" s="33"/>
    </row>
    <row r="50" spans="2:10" s="55" customFormat="1" ht="97.5" x14ac:dyDescent="0.35">
      <c r="B50" s="1">
        <v>5</v>
      </c>
      <c r="C50" s="54" t="s">
        <v>421</v>
      </c>
      <c r="D50" s="351"/>
      <c r="E50" s="33"/>
      <c r="F50" s="33"/>
      <c r="G50" s="352"/>
      <c r="H50" s="33"/>
      <c r="I50" s="59"/>
      <c r="J50" s="33"/>
    </row>
    <row r="51" spans="2:10" s="55" customFormat="1" ht="37.5" x14ac:dyDescent="0.3">
      <c r="B51" s="191"/>
      <c r="C51" s="219" t="s">
        <v>422</v>
      </c>
      <c r="D51" s="343">
        <v>999.37699999999995</v>
      </c>
      <c r="E51" s="33"/>
      <c r="F51" s="33"/>
      <c r="G51" s="352"/>
      <c r="H51" s="33"/>
      <c r="I51" s="59"/>
      <c r="J51" s="33"/>
    </row>
    <row r="52" spans="2:10" s="55" customFormat="1" ht="60" customHeight="1" x14ac:dyDescent="0.3">
      <c r="B52" s="191"/>
      <c r="C52" s="219" t="s">
        <v>423</v>
      </c>
      <c r="D52" s="343">
        <v>999.37199999999996</v>
      </c>
      <c r="E52" s="33"/>
      <c r="F52" s="33"/>
      <c r="G52" s="352"/>
      <c r="H52" s="33"/>
      <c r="I52" s="59"/>
      <c r="J52" s="33"/>
    </row>
    <row r="53" spans="2:10" s="55" customFormat="1" ht="78" x14ac:dyDescent="0.35">
      <c r="B53" s="1">
        <v>6</v>
      </c>
      <c r="C53" s="53" t="s">
        <v>424</v>
      </c>
      <c r="D53" s="33"/>
      <c r="E53" s="33"/>
      <c r="F53" s="33"/>
      <c r="G53" s="352"/>
      <c r="H53" s="33"/>
      <c r="I53" s="59"/>
      <c r="J53" s="33"/>
    </row>
    <row r="54" spans="2:10" s="55" customFormat="1" ht="37.5" x14ac:dyDescent="0.3">
      <c r="B54" s="191"/>
      <c r="C54" s="219" t="s">
        <v>425</v>
      </c>
      <c r="D54" s="343">
        <v>533.83600000000001</v>
      </c>
      <c r="E54" s="33"/>
      <c r="F54" s="33"/>
      <c r="G54" s="352"/>
      <c r="H54" s="33"/>
      <c r="I54" s="59"/>
      <c r="J54" s="33"/>
    </row>
    <row r="55" spans="2:10" s="55" customFormat="1" ht="56.25" x14ac:dyDescent="0.3">
      <c r="B55" s="191"/>
      <c r="C55" s="219" t="s">
        <v>426</v>
      </c>
      <c r="D55" s="343">
        <v>398.11399999999998</v>
      </c>
      <c r="E55" s="33"/>
      <c r="F55" s="33"/>
      <c r="G55" s="352"/>
      <c r="H55" s="33"/>
      <c r="I55" s="59"/>
      <c r="J55" s="33"/>
    </row>
    <row r="56" spans="2:10" s="347" customFormat="1" ht="150" x14ac:dyDescent="0.3">
      <c r="B56" s="3"/>
      <c r="C56" s="483" t="s">
        <v>919</v>
      </c>
      <c r="D56" s="174"/>
      <c r="E56" s="67"/>
      <c r="F56" s="67"/>
      <c r="G56" s="479">
        <v>1000</v>
      </c>
      <c r="H56" s="67"/>
      <c r="I56" s="238"/>
      <c r="J56" s="67"/>
    </row>
    <row r="57" spans="2:10" s="55" customFormat="1" ht="78" x14ac:dyDescent="0.35">
      <c r="B57" s="1">
        <v>7</v>
      </c>
      <c r="C57" s="53" t="s">
        <v>427</v>
      </c>
      <c r="D57" s="33"/>
      <c r="E57" s="33"/>
      <c r="F57" s="33"/>
      <c r="G57" s="352"/>
      <c r="H57" s="33"/>
      <c r="I57" s="59"/>
      <c r="J57" s="33"/>
    </row>
    <row r="58" spans="2:10" s="55" customFormat="1" ht="22.5" x14ac:dyDescent="0.25">
      <c r="B58" s="191"/>
      <c r="C58" s="222" t="s">
        <v>428</v>
      </c>
      <c r="D58" s="343">
        <v>940.4</v>
      </c>
      <c r="E58" s="33"/>
      <c r="F58" s="33"/>
      <c r="G58" s="352"/>
      <c r="H58" s="33"/>
      <c r="I58" s="59"/>
      <c r="J58" s="33"/>
    </row>
    <row r="59" spans="2:10" s="55" customFormat="1" ht="75" x14ac:dyDescent="0.25">
      <c r="B59" s="191"/>
      <c r="C59" s="222" t="s">
        <v>429</v>
      </c>
      <c r="D59" s="343">
        <v>305.95400000000001</v>
      </c>
      <c r="E59" s="33"/>
      <c r="F59" s="33"/>
      <c r="G59" s="352"/>
      <c r="H59" s="33"/>
      <c r="I59" s="59"/>
      <c r="J59" s="33"/>
    </row>
    <row r="60" spans="2:10" s="55" customFormat="1" ht="58.5" x14ac:dyDescent="0.35">
      <c r="B60" s="1">
        <v>8</v>
      </c>
      <c r="C60" s="53" t="s">
        <v>430</v>
      </c>
      <c r="D60" s="351"/>
      <c r="E60" s="33"/>
      <c r="F60" s="33"/>
      <c r="G60" s="352"/>
      <c r="H60" s="33"/>
      <c r="I60" s="59"/>
      <c r="J60" s="33"/>
    </row>
    <row r="61" spans="2:10" s="55" customFormat="1" ht="56.25" x14ac:dyDescent="0.3">
      <c r="B61" s="191"/>
      <c r="C61" s="220" t="s">
        <v>431</v>
      </c>
      <c r="D61" s="343">
        <v>318.37</v>
      </c>
      <c r="E61" s="33"/>
      <c r="F61" s="33"/>
      <c r="G61" s="352"/>
      <c r="H61" s="33"/>
      <c r="I61" s="59"/>
      <c r="J61" s="33"/>
    </row>
    <row r="62" spans="2:10" s="55" customFormat="1" ht="37.5" x14ac:dyDescent="0.3">
      <c r="B62" s="191"/>
      <c r="C62" s="220" t="s">
        <v>432</v>
      </c>
      <c r="D62" s="343">
        <v>179.83799999999999</v>
      </c>
      <c r="E62" s="33"/>
      <c r="F62" s="33"/>
      <c r="G62" s="352"/>
      <c r="H62" s="33"/>
      <c r="I62" s="59"/>
      <c r="J62" s="33"/>
    </row>
    <row r="63" spans="2:10" s="55" customFormat="1" ht="37.5" x14ac:dyDescent="0.3">
      <c r="B63" s="191"/>
      <c r="C63" s="220" t="s">
        <v>433</v>
      </c>
      <c r="D63" s="343">
        <v>466.798</v>
      </c>
      <c r="E63" s="33"/>
      <c r="F63" s="33"/>
      <c r="G63" s="352"/>
      <c r="H63" s="33"/>
      <c r="I63" s="59"/>
      <c r="J63" s="33"/>
    </row>
    <row r="64" spans="2:10" s="55" customFormat="1" ht="37.5" x14ac:dyDescent="0.3">
      <c r="B64" s="191"/>
      <c r="C64" s="220" t="s">
        <v>434</v>
      </c>
      <c r="D64" s="343">
        <v>980.04499999999996</v>
      </c>
      <c r="E64" s="33"/>
      <c r="F64" s="33"/>
      <c r="G64" s="352"/>
      <c r="H64" s="33"/>
      <c r="I64" s="59"/>
      <c r="J64" s="33"/>
    </row>
    <row r="65" spans="2:10" s="55" customFormat="1" ht="58.5" x14ac:dyDescent="0.35">
      <c r="B65" s="1">
        <v>9</v>
      </c>
      <c r="C65" s="53" t="s">
        <v>435</v>
      </c>
      <c r="D65" s="351"/>
      <c r="E65" s="33"/>
      <c r="F65" s="33"/>
      <c r="G65" s="352"/>
      <c r="H65" s="33"/>
      <c r="I65" s="59"/>
      <c r="J65" s="33"/>
    </row>
    <row r="66" spans="2:10" s="55" customFormat="1" ht="37.5" x14ac:dyDescent="0.3">
      <c r="B66" s="191"/>
      <c r="C66" s="220" t="s">
        <v>436</v>
      </c>
      <c r="D66" s="343">
        <v>897.30499999999995</v>
      </c>
      <c r="E66" s="33"/>
      <c r="F66" s="33"/>
      <c r="G66" s="352"/>
      <c r="H66" s="33"/>
      <c r="I66" s="59"/>
      <c r="J66" s="33"/>
    </row>
    <row r="67" spans="2:10" s="55" customFormat="1" ht="56.25" x14ac:dyDescent="0.3">
      <c r="B67" s="1"/>
      <c r="C67" s="50" t="s">
        <v>437</v>
      </c>
      <c r="D67" s="351">
        <v>174.06399999999999</v>
      </c>
      <c r="E67" s="33"/>
      <c r="F67" s="33"/>
      <c r="G67" s="352"/>
      <c r="H67" s="33"/>
      <c r="I67" s="59"/>
      <c r="J67" s="33"/>
    </row>
    <row r="68" spans="2:10" s="55" customFormat="1" ht="37.5" x14ac:dyDescent="0.3">
      <c r="B68" s="191"/>
      <c r="C68" s="219" t="s">
        <v>438</v>
      </c>
      <c r="D68" s="343">
        <v>914.06299999999999</v>
      </c>
      <c r="E68" s="33"/>
      <c r="F68" s="33"/>
      <c r="G68" s="352"/>
      <c r="H68" s="33"/>
      <c r="I68" s="59"/>
      <c r="J68" s="33"/>
    </row>
    <row r="69" spans="2:10" s="55" customFormat="1" ht="56.25" x14ac:dyDescent="0.3">
      <c r="B69" s="1"/>
      <c r="C69" s="52" t="s">
        <v>439</v>
      </c>
      <c r="D69" s="351">
        <v>229.73400000000001</v>
      </c>
      <c r="E69" s="33"/>
      <c r="F69" s="33"/>
      <c r="G69" s="352"/>
      <c r="H69" s="33"/>
      <c r="I69" s="59"/>
      <c r="J69" s="33"/>
    </row>
    <row r="70" spans="2:10" s="55" customFormat="1" ht="20.25" x14ac:dyDescent="0.25">
      <c r="B70" s="72"/>
      <c r="C70" s="105" t="s">
        <v>183</v>
      </c>
      <c r="D70" s="70">
        <f>SUM(D71:D95)</f>
        <v>94866.480999999985</v>
      </c>
      <c r="E70" s="70">
        <f>SUM(E71:E96)</f>
        <v>32734.134000000002</v>
      </c>
      <c r="F70" s="70">
        <f>SUM(F71:F95)</f>
        <v>0</v>
      </c>
      <c r="G70" s="70">
        <f>SUM(G71:G95)</f>
        <v>13503.943000000001</v>
      </c>
      <c r="H70" s="70">
        <f>SUM(H71:H95)</f>
        <v>0</v>
      </c>
      <c r="I70" s="70">
        <f>SUM(I71:I95)</f>
        <v>500000</v>
      </c>
      <c r="J70" s="70">
        <f>SUM(J71:J95)</f>
        <v>0</v>
      </c>
    </row>
    <row r="71" spans="2:10" s="55" customFormat="1" ht="69" customHeight="1" x14ac:dyDescent="0.25">
      <c r="B71" s="72">
        <v>1</v>
      </c>
      <c r="C71" s="233" t="s">
        <v>721</v>
      </c>
      <c r="D71" s="70"/>
      <c r="E71" s="70"/>
      <c r="F71" s="70"/>
      <c r="G71" s="70"/>
      <c r="H71" s="70"/>
      <c r="I71" s="276">
        <v>500000</v>
      </c>
      <c r="J71" s="70"/>
    </row>
    <row r="72" spans="2:10" s="55" customFormat="1" ht="93.75" x14ac:dyDescent="0.25">
      <c r="B72" s="125">
        <v>2</v>
      </c>
      <c r="C72" s="126" t="s">
        <v>516</v>
      </c>
      <c r="D72" s="350">
        <v>32426.26</v>
      </c>
      <c r="E72" s="127">
        <v>26480.879000000001</v>
      </c>
      <c r="F72" s="128"/>
      <c r="G72" s="345">
        <v>3242.6260000000002</v>
      </c>
      <c r="H72" s="128"/>
      <c r="I72" s="167"/>
      <c r="J72" s="128"/>
    </row>
    <row r="73" spans="2:10" s="55" customFormat="1" ht="93.75" x14ac:dyDescent="0.25">
      <c r="B73" s="125">
        <v>3</v>
      </c>
      <c r="C73" s="126" t="s">
        <v>466</v>
      </c>
      <c r="D73" s="350">
        <v>3945</v>
      </c>
      <c r="E73" s="127">
        <v>3550.5</v>
      </c>
      <c r="F73" s="128"/>
      <c r="G73" s="345">
        <v>394.5</v>
      </c>
      <c r="H73" s="128"/>
      <c r="I73" s="167"/>
      <c r="J73" s="128"/>
    </row>
    <row r="74" spans="2:10" s="347" customFormat="1" ht="187.5" x14ac:dyDescent="0.25">
      <c r="B74" s="250">
        <v>4</v>
      </c>
      <c r="C74" s="23" t="s">
        <v>826</v>
      </c>
      <c r="D74" s="117"/>
      <c r="E74" s="14"/>
      <c r="F74" s="67"/>
      <c r="G74" s="343">
        <v>148.80000000000001</v>
      </c>
      <c r="H74" s="67"/>
      <c r="I74" s="238"/>
      <c r="J74" s="67"/>
    </row>
    <row r="75" spans="2:10" s="347" customFormat="1" ht="176.25" customHeight="1" x14ac:dyDescent="0.25">
      <c r="B75" s="250">
        <v>5</v>
      </c>
      <c r="C75" s="23" t="s">
        <v>901</v>
      </c>
      <c r="D75" s="117"/>
      <c r="E75" s="14"/>
      <c r="F75" s="67"/>
      <c r="G75" s="343">
        <v>1637.424</v>
      </c>
      <c r="H75" s="67"/>
      <c r="I75" s="238"/>
      <c r="J75" s="67"/>
    </row>
    <row r="76" spans="2:10" s="347" customFormat="1" ht="187.5" x14ac:dyDescent="0.25">
      <c r="B76" s="250">
        <v>6</v>
      </c>
      <c r="C76" s="23" t="s">
        <v>827</v>
      </c>
      <c r="D76" s="117"/>
      <c r="E76" s="14"/>
      <c r="F76" s="67"/>
      <c r="G76" s="343">
        <v>139.19999999999999</v>
      </c>
      <c r="H76" s="67"/>
      <c r="I76" s="238"/>
      <c r="J76" s="67"/>
    </row>
    <row r="77" spans="2:10" s="347" customFormat="1" ht="168.75" x14ac:dyDescent="0.25">
      <c r="B77" s="250">
        <v>7</v>
      </c>
      <c r="C77" s="23" t="s">
        <v>900</v>
      </c>
      <c r="D77" s="117"/>
      <c r="E77" s="14"/>
      <c r="F77" s="67"/>
      <c r="G77" s="343">
        <v>1673.92</v>
      </c>
      <c r="H77" s="67"/>
      <c r="I77" s="238"/>
      <c r="J77" s="67"/>
    </row>
    <row r="78" spans="2:10" s="347" customFormat="1" ht="197.25" customHeight="1" x14ac:dyDescent="0.25">
      <c r="B78" s="250">
        <v>8</v>
      </c>
      <c r="C78" s="23" t="s">
        <v>828</v>
      </c>
      <c r="D78" s="117"/>
      <c r="E78" s="14"/>
      <c r="F78" s="67"/>
      <c r="G78" s="343">
        <v>68.88</v>
      </c>
      <c r="H78" s="67"/>
      <c r="I78" s="238"/>
      <c r="J78" s="67"/>
    </row>
    <row r="79" spans="2:10" s="347" customFormat="1" ht="131.25" x14ac:dyDescent="0.25">
      <c r="B79" s="250">
        <v>9</v>
      </c>
      <c r="C79" s="23" t="s">
        <v>825</v>
      </c>
      <c r="D79" s="117">
        <v>142</v>
      </c>
      <c r="E79" s="14"/>
      <c r="F79" s="67"/>
      <c r="G79" s="343">
        <v>142</v>
      </c>
      <c r="H79" s="67"/>
      <c r="I79" s="238"/>
      <c r="J79" s="67"/>
    </row>
    <row r="80" spans="2:10" s="347" customFormat="1" ht="92.25" customHeight="1" x14ac:dyDescent="0.25">
      <c r="B80" s="250">
        <v>10</v>
      </c>
      <c r="C80" s="23" t="s">
        <v>899</v>
      </c>
      <c r="D80" s="117">
        <v>722.86699999999996</v>
      </c>
      <c r="E80" s="14"/>
      <c r="F80" s="67"/>
      <c r="G80" s="343">
        <v>722.86699999999996</v>
      </c>
      <c r="H80" s="67"/>
      <c r="I80" s="238"/>
      <c r="J80" s="67"/>
    </row>
    <row r="81" spans="2:10" s="55" customFormat="1" ht="112.5" x14ac:dyDescent="0.25">
      <c r="B81" s="72">
        <v>11</v>
      </c>
      <c r="C81" s="23" t="s">
        <v>441</v>
      </c>
      <c r="D81" s="351">
        <v>17757.311000000002</v>
      </c>
      <c r="E81" s="33"/>
      <c r="F81" s="33"/>
      <c r="G81" s="66"/>
      <c r="H81" s="33"/>
      <c r="I81" s="59"/>
      <c r="J81" s="33"/>
    </row>
    <row r="82" spans="2:10" s="55" customFormat="1" ht="75" x14ac:dyDescent="0.25">
      <c r="B82" s="125">
        <v>12</v>
      </c>
      <c r="C82" s="131" t="s">
        <v>541</v>
      </c>
      <c r="D82" s="353">
        <v>2098.268</v>
      </c>
      <c r="E82" s="128"/>
      <c r="F82" s="128"/>
      <c r="G82" s="344">
        <f>1490000/1000</f>
        <v>1490</v>
      </c>
      <c r="H82" s="128"/>
      <c r="I82" s="167"/>
      <c r="J82" s="128"/>
    </row>
    <row r="83" spans="2:10" s="55" customFormat="1" ht="56.25" x14ac:dyDescent="0.25">
      <c r="B83" s="125">
        <v>13</v>
      </c>
      <c r="C83" s="131" t="s">
        <v>547</v>
      </c>
      <c r="D83" s="353">
        <v>21646.151000000002</v>
      </c>
      <c r="E83" s="128"/>
      <c r="F83" s="128"/>
      <c r="G83" s="344">
        <f>3000000/1000</f>
        <v>3000</v>
      </c>
      <c r="H83" s="128"/>
      <c r="I83" s="167"/>
      <c r="J83" s="128"/>
    </row>
    <row r="84" spans="2:10" s="55" customFormat="1" ht="112.5" x14ac:dyDescent="0.3">
      <c r="B84" s="48">
        <v>14</v>
      </c>
      <c r="C84" s="56" t="s">
        <v>443</v>
      </c>
      <c r="D84" s="354">
        <v>360</v>
      </c>
      <c r="E84" s="51"/>
      <c r="F84" s="51"/>
      <c r="G84" s="352"/>
      <c r="H84" s="33"/>
      <c r="I84" s="59"/>
      <c r="J84" s="33"/>
    </row>
    <row r="85" spans="2:10" s="55" customFormat="1" ht="93.75" x14ac:dyDescent="0.3">
      <c r="B85" s="48">
        <v>15</v>
      </c>
      <c r="C85" s="56" t="s">
        <v>444</v>
      </c>
      <c r="D85" s="355">
        <v>292.745</v>
      </c>
      <c r="E85" s="51"/>
      <c r="F85" s="51"/>
      <c r="G85" s="359"/>
      <c r="H85" s="33"/>
      <c r="I85" s="59"/>
      <c r="J85" s="33"/>
    </row>
    <row r="86" spans="2:10" s="55" customFormat="1" ht="56.25" x14ac:dyDescent="0.3">
      <c r="B86" s="208">
        <v>16</v>
      </c>
      <c r="C86" s="209" t="s">
        <v>445</v>
      </c>
      <c r="D86" s="356">
        <v>890.10799999999995</v>
      </c>
      <c r="E86" s="51"/>
      <c r="F86" s="51"/>
      <c r="G86" s="359"/>
      <c r="H86" s="33"/>
      <c r="I86" s="59"/>
      <c r="J86" s="33"/>
    </row>
    <row r="87" spans="2:10" s="55" customFormat="1" ht="75" x14ac:dyDescent="0.3">
      <c r="B87" s="208">
        <v>17</v>
      </c>
      <c r="C87" s="209" t="s">
        <v>446</v>
      </c>
      <c r="D87" s="356">
        <v>2905.02</v>
      </c>
      <c r="E87" s="51"/>
      <c r="F87" s="51"/>
      <c r="G87" s="359"/>
      <c r="H87" s="33"/>
      <c r="I87" s="59"/>
      <c r="J87" s="33"/>
    </row>
    <row r="88" spans="2:10" s="55" customFormat="1" ht="56.25" x14ac:dyDescent="0.3">
      <c r="B88" s="48">
        <v>18</v>
      </c>
      <c r="C88" s="56" t="s">
        <v>447</v>
      </c>
      <c r="D88" s="354">
        <v>1000</v>
      </c>
      <c r="E88" s="51"/>
      <c r="F88" s="51"/>
      <c r="G88" s="359"/>
      <c r="H88" s="33"/>
      <c r="I88" s="59"/>
      <c r="J88" s="33"/>
    </row>
    <row r="89" spans="2:10" s="55" customFormat="1" ht="56.25" x14ac:dyDescent="0.3">
      <c r="B89" s="208">
        <v>19</v>
      </c>
      <c r="C89" s="209" t="s">
        <v>448</v>
      </c>
      <c r="D89" s="356">
        <v>951.26499999999999</v>
      </c>
      <c r="E89" s="51"/>
      <c r="F89" s="51"/>
      <c r="G89" s="359"/>
      <c r="H89" s="33"/>
      <c r="I89" s="59"/>
      <c r="J89" s="33"/>
    </row>
    <row r="90" spans="2:10" s="55" customFormat="1" ht="56.25" x14ac:dyDescent="0.3">
      <c r="B90" s="208">
        <v>20</v>
      </c>
      <c r="C90" s="209" t="s">
        <v>449</v>
      </c>
      <c r="D90" s="356">
        <v>9299.4889999999996</v>
      </c>
      <c r="E90" s="51"/>
      <c r="F90" s="51"/>
      <c r="G90" s="359"/>
      <c r="H90" s="33"/>
      <c r="I90" s="59"/>
      <c r="J90" s="33"/>
    </row>
    <row r="91" spans="2:10" s="55" customFormat="1" ht="112.5" x14ac:dyDescent="0.3">
      <c r="B91" s="48">
        <v>21</v>
      </c>
      <c r="C91" s="57" t="s">
        <v>450</v>
      </c>
      <c r="D91" s="354">
        <v>60.212000000000003</v>
      </c>
      <c r="E91" s="51"/>
      <c r="F91" s="51"/>
      <c r="G91" s="359"/>
      <c r="H91" s="33"/>
      <c r="I91" s="59"/>
      <c r="J91" s="33"/>
    </row>
    <row r="92" spans="2:10" s="55" customFormat="1" ht="85.5" customHeight="1" x14ac:dyDescent="0.3">
      <c r="B92" s="48">
        <v>22</v>
      </c>
      <c r="C92" s="46" t="s">
        <v>451</v>
      </c>
      <c r="D92" s="354">
        <v>131.94800000000001</v>
      </c>
      <c r="E92" s="51"/>
      <c r="F92" s="51"/>
      <c r="G92" s="359"/>
      <c r="H92" s="33"/>
      <c r="I92" s="59"/>
      <c r="J92" s="33"/>
    </row>
    <row r="93" spans="2:10" s="55" customFormat="1" ht="104.25" customHeight="1" x14ac:dyDescent="0.3">
      <c r="B93" s="48">
        <v>23</v>
      </c>
      <c r="C93" s="46" t="s">
        <v>830</v>
      </c>
      <c r="D93" s="354">
        <v>143.726</v>
      </c>
      <c r="E93" s="507">
        <v>1599.3779999999999</v>
      </c>
      <c r="F93" s="51"/>
      <c r="G93" s="361">
        <v>143.726</v>
      </c>
      <c r="H93" s="33"/>
      <c r="I93" s="59"/>
      <c r="J93" s="33"/>
    </row>
    <row r="94" spans="2:10" s="55" customFormat="1" ht="131.25" x14ac:dyDescent="0.3">
      <c r="B94" s="48">
        <v>24</v>
      </c>
      <c r="C94" s="475" t="s">
        <v>903</v>
      </c>
      <c r="D94" s="354"/>
      <c r="E94" s="51"/>
      <c r="F94" s="51"/>
      <c r="G94" s="479">
        <v>700</v>
      </c>
      <c r="H94" s="33"/>
      <c r="I94" s="59"/>
      <c r="J94" s="33"/>
    </row>
    <row r="95" spans="2:10" s="55" customFormat="1" ht="37.5" x14ac:dyDescent="0.3">
      <c r="B95" s="48">
        <v>25</v>
      </c>
      <c r="C95" s="49" t="s">
        <v>452</v>
      </c>
      <c r="D95" s="357">
        <v>94.111000000000004</v>
      </c>
      <c r="E95" s="51"/>
      <c r="F95" s="51"/>
      <c r="G95" s="359"/>
      <c r="H95" s="33"/>
      <c r="I95" s="59"/>
      <c r="J95" s="33"/>
    </row>
    <row r="96" spans="2:10" s="347" customFormat="1" ht="110.25" customHeight="1" x14ac:dyDescent="0.3">
      <c r="B96" s="503">
        <v>26</v>
      </c>
      <c r="C96" s="49" t="s">
        <v>955</v>
      </c>
      <c r="D96" s="357"/>
      <c r="E96" s="507">
        <v>1103.377</v>
      </c>
      <c r="F96" s="504"/>
      <c r="G96" s="375"/>
      <c r="H96" s="67"/>
      <c r="I96" s="238"/>
      <c r="J96" s="67"/>
    </row>
    <row r="97" spans="2:10" ht="20.25" x14ac:dyDescent="0.25">
      <c r="B97" s="1"/>
      <c r="C97" s="105" t="s">
        <v>712</v>
      </c>
      <c r="D97" s="70">
        <f t="shared" ref="D97:J97" si="5">D98+D99+D100+D101+D102</f>
        <v>61295.084000000003</v>
      </c>
      <c r="E97" s="70">
        <f t="shared" si="5"/>
        <v>0</v>
      </c>
      <c r="F97" s="70">
        <f t="shared" si="5"/>
        <v>0</v>
      </c>
      <c r="G97" s="70">
        <f t="shared" si="5"/>
        <v>57095.284</v>
      </c>
      <c r="H97" s="70">
        <f t="shared" si="5"/>
        <v>0</v>
      </c>
      <c r="I97" s="70">
        <f t="shared" si="5"/>
        <v>57040.284</v>
      </c>
      <c r="J97" s="70">
        <f t="shared" si="5"/>
        <v>0</v>
      </c>
    </row>
    <row r="98" spans="2:10" ht="86.25" customHeight="1" x14ac:dyDescent="0.25">
      <c r="B98" s="1">
        <v>1</v>
      </c>
      <c r="C98" s="7" t="s">
        <v>440</v>
      </c>
      <c r="D98" s="351">
        <v>57040.284</v>
      </c>
      <c r="E98" s="33"/>
      <c r="F98" s="33"/>
      <c r="G98" s="360">
        <v>57040.284</v>
      </c>
      <c r="H98" s="33"/>
      <c r="I98" s="59">
        <v>57040.284</v>
      </c>
      <c r="J98" s="33"/>
    </row>
    <row r="99" spans="2:10" ht="173.25" customHeight="1" x14ac:dyDescent="0.25">
      <c r="B99" s="1">
        <v>2</v>
      </c>
      <c r="C99" s="23" t="s">
        <v>829</v>
      </c>
      <c r="D99" s="351">
        <v>55</v>
      </c>
      <c r="E99" s="33"/>
      <c r="F99" s="33"/>
      <c r="G99" s="361">
        <v>55</v>
      </c>
      <c r="H99" s="33"/>
      <c r="I99" s="59"/>
      <c r="J99" s="33"/>
    </row>
    <row r="100" spans="2:10" ht="75" x14ac:dyDescent="0.3">
      <c r="B100" s="195">
        <v>3</v>
      </c>
      <c r="C100" s="214" t="s">
        <v>400</v>
      </c>
      <c r="D100" s="343">
        <v>1499.9</v>
      </c>
      <c r="E100" s="48"/>
      <c r="F100" s="48"/>
      <c r="G100" s="352"/>
      <c r="H100" s="48"/>
      <c r="I100" s="277"/>
      <c r="J100" s="48"/>
    </row>
    <row r="101" spans="2:10" ht="93.75" x14ac:dyDescent="0.3">
      <c r="B101" s="195">
        <v>4</v>
      </c>
      <c r="C101" s="214" t="s">
        <v>401</v>
      </c>
      <c r="D101" s="343">
        <v>1499.9</v>
      </c>
      <c r="E101" s="48"/>
      <c r="F101" s="48"/>
      <c r="G101" s="352"/>
      <c r="H101" s="48"/>
      <c r="I101" s="277"/>
      <c r="J101" s="48"/>
    </row>
    <row r="102" spans="2:10" ht="75" x14ac:dyDescent="0.3">
      <c r="B102" s="6">
        <v>5</v>
      </c>
      <c r="C102" s="47" t="s">
        <v>402</v>
      </c>
      <c r="D102" s="351">
        <v>1200</v>
      </c>
      <c r="E102" s="48"/>
      <c r="F102" s="48"/>
      <c r="G102" s="352"/>
      <c r="H102" s="48"/>
      <c r="I102" s="277"/>
      <c r="J102" s="48"/>
    </row>
    <row r="103" spans="2:10" ht="20.25" x14ac:dyDescent="0.25">
      <c r="B103" s="1"/>
      <c r="C103" s="105" t="s">
        <v>560</v>
      </c>
      <c r="D103" s="33">
        <f t="shared" ref="D103:J103" si="6">D104</f>
        <v>13147.843999999999</v>
      </c>
      <c r="E103" s="33">
        <f t="shared" si="6"/>
        <v>0</v>
      </c>
      <c r="F103" s="33">
        <f t="shared" si="6"/>
        <v>0</v>
      </c>
      <c r="G103" s="33">
        <f t="shared" si="6"/>
        <v>7627.3040000000001</v>
      </c>
      <c r="H103" s="33">
        <f t="shared" si="6"/>
        <v>0</v>
      </c>
      <c r="I103" s="33">
        <f t="shared" si="6"/>
        <v>0</v>
      </c>
      <c r="J103" s="33">
        <f t="shared" si="6"/>
        <v>0</v>
      </c>
    </row>
    <row r="104" spans="2:10" ht="181.5" customHeight="1" x14ac:dyDescent="0.25">
      <c r="B104" s="133">
        <v>1</v>
      </c>
      <c r="C104" s="134" t="s">
        <v>562</v>
      </c>
      <c r="D104" s="353">
        <v>13147.843999999999</v>
      </c>
      <c r="E104" s="128"/>
      <c r="F104" s="128"/>
      <c r="G104" s="362">
        <f>7627304/1000</f>
        <v>7627.3040000000001</v>
      </c>
      <c r="H104" s="128"/>
      <c r="I104" s="167"/>
      <c r="J104" s="128"/>
    </row>
    <row r="105" spans="2:10" s="235" customFormat="1" ht="71.25" customHeight="1" x14ac:dyDescent="0.25">
      <c r="B105" s="3"/>
      <c r="C105" s="249" t="s">
        <v>725</v>
      </c>
      <c r="D105" s="321">
        <f>D106+D107</f>
        <v>0</v>
      </c>
      <c r="E105" s="321">
        <f t="shared" ref="E105:J105" si="7">E106+E107</f>
        <v>0</v>
      </c>
      <c r="F105" s="321">
        <f t="shared" si="7"/>
        <v>0</v>
      </c>
      <c r="G105" s="321">
        <f t="shared" si="7"/>
        <v>2857.5540000000001</v>
      </c>
      <c r="H105" s="321">
        <f t="shared" si="7"/>
        <v>0</v>
      </c>
      <c r="I105" s="321">
        <f>I106+I107</f>
        <v>2857.5540000000001</v>
      </c>
      <c r="J105" s="321">
        <f t="shared" si="7"/>
        <v>0</v>
      </c>
    </row>
    <row r="106" spans="2:10" s="235" customFormat="1" ht="112.5" customHeight="1" x14ac:dyDescent="0.25">
      <c r="B106" s="3">
        <v>1</v>
      </c>
      <c r="C106" s="233" t="s">
        <v>726</v>
      </c>
      <c r="D106" s="173"/>
      <c r="E106" s="67"/>
      <c r="F106" s="67"/>
      <c r="G106" s="344">
        <v>2050</v>
      </c>
      <c r="H106" s="67"/>
      <c r="I106" s="238">
        <v>2050</v>
      </c>
      <c r="J106" s="67"/>
    </row>
    <row r="107" spans="2:10" s="235" customFormat="1" ht="71.25" customHeight="1" x14ac:dyDescent="0.25">
      <c r="B107" s="3">
        <v>2</v>
      </c>
      <c r="C107" s="233" t="s">
        <v>727</v>
      </c>
      <c r="D107" s="173"/>
      <c r="E107" s="67"/>
      <c r="F107" s="67"/>
      <c r="G107" s="344">
        <v>807.55399999999997</v>
      </c>
      <c r="H107" s="67"/>
      <c r="I107" s="238">
        <v>807.55399999999997</v>
      </c>
      <c r="J107" s="67"/>
    </row>
    <row r="108" spans="2:10" s="235" customFormat="1" ht="51" customHeight="1" x14ac:dyDescent="0.25">
      <c r="B108" s="3"/>
      <c r="C108" s="249" t="s">
        <v>723</v>
      </c>
      <c r="D108" s="173">
        <f>D109</f>
        <v>0</v>
      </c>
      <c r="E108" s="321">
        <f t="shared" ref="E108:J108" si="8">E109</f>
        <v>0</v>
      </c>
      <c r="F108" s="321">
        <f t="shared" si="8"/>
        <v>0</v>
      </c>
      <c r="G108" s="321">
        <f t="shared" si="8"/>
        <v>0</v>
      </c>
      <c r="H108" s="321">
        <f t="shared" si="8"/>
        <v>0</v>
      </c>
      <c r="I108" s="321">
        <f t="shared" si="8"/>
        <v>2175</v>
      </c>
      <c r="J108" s="321">
        <f t="shared" si="8"/>
        <v>0</v>
      </c>
    </row>
    <row r="109" spans="2:10" s="235" customFormat="1" ht="98.25" customHeight="1" x14ac:dyDescent="0.25">
      <c r="B109" s="3">
        <v>1</v>
      </c>
      <c r="C109" s="233" t="s">
        <v>724</v>
      </c>
      <c r="D109" s="173"/>
      <c r="E109" s="67"/>
      <c r="F109" s="67"/>
      <c r="G109" s="173"/>
      <c r="H109" s="67"/>
      <c r="I109" s="238">
        <v>2175</v>
      </c>
      <c r="J109" s="67"/>
    </row>
    <row r="110" spans="2:10" ht="42.75" customHeight="1" x14ac:dyDescent="0.25">
      <c r="B110" s="658" t="s">
        <v>711</v>
      </c>
      <c r="C110" s="658"/>
      <c r="D110" s="33">
        <f t="shared" ref="D110:J110" si="9">SUM(D111:D138)</f>
        <v>20635.201000000001</v>
      </c>
      <c r="E110" s="33">
        <f t="shared" si="9"/>
        <v>0</v>
      </c>
      <c r="F110" s="33">
        <f t="shared" si="9"/>
        <v>0</v>
      </c>
      <c r="G110" s="33">
        <f t="shared" si="9"/>
        <v>768.94399999999996</v>
      </c>
      <c r="H110" s="33">
        <f t="shared" si="9"/>
        <v>0</v>
      </c>
      <c r="I110" s="33">
        <f t="shared" si="9"/>
        <v>21300.858</v>
      </c>
      <c r="J110" s="33">
        <f t="shared" si="9"/>
        <v>0</v>
      </c>
    </row>
    <row r="111" spans="2:10" ht="94.5" customHeight="1" x14ac:dyDescent="0.25">
      <c r="B111" s="225">
        <v>1</v>
      </c>
      <c r="C111" s="234" t="s">
        <v>722</v>
      </c>
      <c r="D111" s="33"/>
      <c r="E111" s="33"/>
      <c r="F111" s="33"/>
      <c r="G111" s="33"/>
      <c r="H111" s="33"/>
      <c r="I111" s="59">
        <v>20800.058000000001</v>
      </c>
      <c r="J111" s="33"/>
    </row>
    <row r="112" spans="2:10" ht="58.5" x14ac:dyDescent="0.25">
      <c r="B112" s="1">
        <v>1</v>
      </c>
      <c r="C112" s="43" t="s">
        <v>387</v>
      </c>
      <c r="D112" s="2"/>
      <c r="E112" s="33"/>
      <c r="F112" s="33"/>
      <c r="G112" s="2"/>
      <c r="H112" s="33"/>
      <c r="I112" s="59"/>
      <c r="J112" s="33"/>
    </row>
    <row r="113" spans="2:10" ht="22.5" x14ac:dyDescent="0.25">
      <c r="B113" s="1"/>
      <c r="C113" s="41" t="s">
        <v>383</v>
      </c>
      <c r="D113" s="351">
        <v>871.32399999999996</v>
      </c>
      <c r="E113" s="33"/>
      <c r="F113" s="33"/>
      <c r="G113" s="352"/>
      <c r="H113" s="33"/>
      <c r="I113" s="59"/>
      <c r="J113" s="33"/>
    </row>
    <row r="114" spans="2:10" ht="22.5" x14ac:dyDescent="0.25">
      <c r="B114" s="1"/>
      <c r="C114" s="41" t="s">
        <v>384</v>
      </c>
      <c r="D114" s="351">
        <v>554.48</v>
      </c>
      <c r="E114" s="33"/>
      <c r="F114" s="33"/>
      <c r="G114" s="352"/>
      <c r="H114" s="33"/>
      <c r="I114" s="59"/>
      <c r="J114" s="33"/>
    </row>
    <row r="115" spans="2:10" ht="22.5" x14ac:dyDescent="0.25">
      <c r="B115" s="1"/>
      <c r="C115" s="41" t="s">
        <v>385</v>
      </c>
      <c r="D115" s="351">
        <v>390.46499999999997</v>
      </c>
      <c r="E115" s="33"/>
      <c r="F115" s="33"/>
      <c r="G115" s="352"/>
      <c r="H115" s="33"/>
      <c r="I115" s="59"/>
      <c r="J115" s="33"/>
    </row>
    <row r="116" spans="2:10" ht="22.5" x14ac:dyDescent="0.25">
      <c r="B116" s="1"/>
      <c r="C116" s="41" t="s">
        <v>386</v>
      </c>
      <c r="D116" s="351">
        <v>369.327</v>
      </c>
      <c r="E116" s="33"/>
      <c r="F116" s="33"/>
      <c r="G116" s="352"/>
      <c r="H116" s="33"/>
      <c r="I116" s="59"/>
      <c r="J116" s="33"/>
    </row>
    <row r="117" spans="2:10" ht="58.5" x14ac:dyDescent="0.25">
      <c r="B117" s="1">
        <v>2</v>
      </c>
      <c r="C117" s="44" t="s">
        <v>389</v>
      </c>
      <c r="D117" s="2"/>
      <c r="E117" s="33"/>
      <c r="F117" s="33"/>
      <c r="G117" s="352"/>
      <c r="H117" s="33"/>
      <c r="I117" s="59"/>
      <c r="J117" s="33"/>
    </row>
    <row r="118" spans="2:10" ht="37.5" x14ac:dyDescent="0.25">
      <c r="B118" s="1"/>
      <c r="C118" s="41" t="s">
        <v>388</v>
      </c>
      <c r="D118" s="351">
        <v>768.94399999999996</v>
      </c>
      <c r="E118" s="33"/>
      <c r="F118" s="33"/>
      <c r="G118" s="360">
        <v>768.94399999999996</v>
      </c>
      <c r="H118" s="33"/>
      <c r="I118" s="59"/>
      <c r="J118" s="33"/>
    </row>
    <row r="119" spans="2:10" ht="39" x14ac:dyDescent="0.25">
      <c r="B119" s="1">
        <v>3</v>
      </c>
      <c r="C119" s="43" t="s">
        <v>397</v>
      </c>
      <c r="D119" s="351"/>
      <c r="E119" s="33"/>
      <c r="F119" s="33"/>
      <c r="G119" s="352"/>
      <c r="H119" s="33"/>
      <c r="I119" s="59"/>
      <c r="J119" s="33"/>
    </row>
    <row r="120" spans="2:10" ht="37.5" x14ac:dyDescent="0.25">
      <c r="B120" s="1"/>
      <c r="C120" s="41" t="s">
        <v>390</v>
      </c>
      <c r="D120" s="351">
        <v>1498.915</v>
      </c>
      <c r="E120" s="33"/>
      <c r="F120" s="33"/>
      <c r="G120" s="352"/>
      <c r="H120" s="33"/>
      <c r="I120" s="59"/>
      <c r="J120" s="33"/>
    </row>
    <row r="121" spans="2:10" ht="22.5" x14ac:dyDescent="0.25">
      <c r="B121" s="1"/>
      <c r="C121" s="41" t="s">
        <v>391</v>
      </c>
      <c r="D121" s="351">
        <v>1499.7339999999999</v>
      </c>
      <c r="E121" s="33"/>
      <c r="F121" s="33"/>
      <c r="G121" s="352"/>
      <c r="H121" s="33"/>
      <c r="I121" s="59"/>
      <c r="J121" s="33"/>
    </row>
    <row r="122" spans="2:10" ht="22.5" x14ac:dyDescent="0.25">
      <c r="B122" s="1"/>
      <c r="C122" s="41" t="s">
        <v>392</v>
      </c>
      <c r="D122" s="351">
        <v>1495.91</v>
      </c>
      <c r="E122" s="33"/>
      <c r="F122" s="33"/>
      <c r="G122" s="352"/>
      <c r="H122" s="33"/>
      <c r="I122" s="59"/>
      <c r="J122" s="33"/>
    </row>
    <row r="123" spans="2:10" ht="22.5" x14ac:dyDescent="0.25">
      <c r="B123" s="1"/>
      <c r="C123" s="41" t="s">
        <v>393</v>
      </c>
      <c r="D123" s="351">
        <v>1486.7329999999999</v>
      </c>
      <c r="E123" s="33"/>
      <c r="F123" s="33"/>
      <c r="G123" s="352"/>
      <c r="H123" s="33"/>
      <c r="I123" s="59"/>
      <c r="J123" s="33"/>
    </row>
    <row r="124" spans="2:10" ht="22.5" x14ac:dyDescent="0.25">
      <c r="B124" s="1"/>
      <c r="C124" s="41" t="s">
        <v>394</v>
      </c>
      <c r="D124" s="351">
        <v>1491.6410000000001</v>
      </c>
      <c r="E124" s="33"/>
      <c r="F124" s="33"/>
      <c r="G124" s="352"/>
      <c r="H124" s="33"/>
      <c r="I124" s="59"/>
      <c r="J124" s="33"/>
    </row>
    <row r="125" spans="2:10" ht="37.5" x14ac:dyDescent="0.25">
      <c r="B125" s="1"/>
      <c r="C125" s="41" t="s">
        <v>395</v>
      </c>
      <c r="D125" s="351">
        <v>790.29</v>
      </c>
      <c r="E125" s="33"/>
      <c r="F125" s="33"/>
      <c r="G125" s="352"/>
      <c r="H125" s="33"/>
      <c r="I125" s="59"/>
      <c r="J125" s="33"/>
    </row>
    <row r="126" spans="2:10" ht="37.5" x14ac:dyDescent="0.25">
      <c r="B126" s="1"/>
      <c r="C126" s="41" t="s">
        <v>396</v>
      </c>
      <c r="D126" s="351">
        <v>1492.0119999999999</v>
      </c>
      <c r="E126" s="33"/>
      <c r="F126" s="33"/>
      <c r="G126" s="352"/>
      <c r="H126" s="33"/>
      <c r="I126" s="59"/>
      <c r="J126" s="33"/>
    </row>
    <row r="127" spans="2:10" ht="39" x14ac:dyDescent="0.25">
      <c r="B127" s="1">
        <v>4</v>
      </c>
      <c r="C127" s="45" t="s">
        <v>478</v>
      </c>
      <c r="D127" s="351"/>
      <c r="E127" s="33"/>
      <c r="F127" s="33"/>
      <c r="G127" s="352"/>
      <c r="H127" s="33"/>
      <c r="I127" s="59"/>
      <c r="J127" s="33"/>
    </row>
    <row r="128" spans="2:10" ht="37.5" x14ac:dyDescent="0.25">
      <c r="B128" s="1"/>
      <c r="C128" s="42" t="s">
        <v>471</v>
      </c>
      <c r="D128" s="351">
        <v>627.73299999999995</v>
      </c>
      <c r="E128" s="33"/>
      <c r="F128" s="33"/>
      <c r="G128" s="352"/>
      <c r="H128" s="33"/>
      <c r="I128" s="59"/>
      <c r="J128" s="33"/>
    </row>
    <row r="129" spans="2:10" ht="22.5" x14ac:dyDescent="0.25">
      <c r="B129" s="1"/>
      <c r="C129" s="42" t="s">
        <v>472</v>
      </c>
      <c r="D129" s="351">
        <v>1497.453</v>
      </c>
      <c r="E129" s="33"/>
      <c r="F129" s="33"/>
      <c r="G129" s="352"/>
      <c r="H129" s="33"/>
      <c r="I129" s="59"/>
      <c r="J129" s="33"/>
    </row>
    <row r="130" spans="2:10" ht="22.5" x14ac:dyDescent="0.25">
      <c r="B130" s="1"/>
      <c r="C130" s="42" t="s">
        <v>473</v>
      </c>
      <c r="D130" s="351">
        <v>1491.3</v>
      </c>
      <c r="E130" s="33"/>
      <c r="F130" s="33"/>
      <c r="G130" s="352"/>
      <c r="H130" s="33"/>
      <c r="I130" s="59"/>
      <c r="J130" s="33"/>
    </row>
    <row r="131" spans="2:10" ht="22.5" x14ac:dyDescent="0.25">
      <c r="B131" s="1"/>
      <c r="C131" s="42" t="s">
        <v>474</v>
      </c>
      <c r="D131" s="351">
        <v>548.00699999999995</v>
      </c>
      <c r="E131" s="33"/>
      <c r="F131" s="33"/>
      <c r="G131" s="352"/>
      <c r="H131" s="33"/>
      <c r="I131" s="59"/>
      <c r="J131" s="33"/>
    </row>
    <row r="132" spans="2:10" ht="37.5" x14ac:dyDescent="0.25">
      <c r="B132" s="1"/>
      <c r="C132" s="42" t="s">
        <v>475</v>
      </c>
      <c r="D132" s="351">
        <v>422.90600000000001</v>
      </c>
      <c r="E132" s="33"/>
      <c r="F132" s="33"/>
      <c r="G132" s="352"/>
      <c r="H132" s="33"/>
      <c r="I132" s="59"/>
      <c r="J132" s="33"/>
    </row>
    <row r="133" spans="2:10" ht="37.5" x14ac:dyDescent="0.25">
      <c r="B133" s="1"/>
      <c r="C133" s="42" t="s">
        <v>476</v>
      </c>
      <c r="D133" s="351">
        <v>543.68600000000004</v>
      </c>
      <c r="E133" s="33"/>
      <c r="F133" s="33"/>
      <c r="G133" s="352"/>
      <c r="H133" s="33"/>
      <c r="I133" s="59"/>
      <c r="J133" s="33"/>
    </row>
    <row r="134" spans="2:10" ht="37.5" x14ac:dyDescent="0.25">
      <c r="B134" s="1"/>
      <c r="C134" s="42" t="s">
        <v>477</v>
      </c>
      <c r="D134" s="351">
        <v>76.328999999999994</v>
      </c>
      <c r="E134" s="33"/>
      <c r="F134" s="33"/>
      <c r="G134" s="352"/>
      <c r="H134" s="33"/>
      <c r="I134" s="59"/>
      <c r="J134" s="33"/>
    </row>
    <row r="135" spans="2:10" ht="39" x14ac:dyDescent="0.25">
      <c r="B135" s="6">
        <v>5</v>
      </c>
      <c r="C135" s="45" t="s">
        <v>398</v>
      </c>
      <c r="D135" s="351"/>
      <c r="E135" s="33"/>
      <c r="F135" s="33"/>
      <c r="G135" s="352"/>
      <c r="H135" s="33"/>
      <c r="I135" s="59"/>
      <c r="J135" s="33"/>
    </row>
    <row r="136" spans="2:10" ht="56.25" x14ac:dyDescent="0.25">
      <c r="B136" s="62"/>
      <c r="C136" s="42" t="s">
        <v>399</v>
      </c>
      <c r="D136" s="351">
        <v>2718.0120000000002</v>
      </c>
      <c r="E136" s="33"/>
      <c r="F136" s="33"/>
      <c r="G136" s="352"/>
      <c r="H136" s="33"/>
      <c r="I136" s="59"/>
      <c r="J136" s="33"/>
    </row>
    <row r="137" spans="2:10" ht="56.25" x14ac:dyDescent="0.25">
      <c r="B137" s="62">
        <v>6</v>
      </c>
      <c r="C137" s="243" t="s">
        <v>728</v>
      </c>
      <c r="D137" s="351"/>
      <c r="E137" s="33"/>
      <c r="F137" s="33"/>
      <c r="G137" s="352"/>
      <c r="H137" s="33"/>
      <c r="I137" s="59"/>
      <c r="J137" s="33"/>
    </row>
    <row r="138" spans="2:10" ht="123" customHeight="1" x14ac:dyDescent="0.25">
      <c r="B138" s="62"/>
      <c r="C138" s="244" t="s">
        <v>729</v>
      </c>
      <c r="D138" s="351"/>
      <c r="E138" s="33"/>
      <c r="F138" s="33"/>
      <c r="G138" s="352"/>
      <c r="H138" s="33"/>
      <c r="I138" s="59">
        <v>500.8</v>
      </c>
      <c r="J138" s="33"/>
    </row>
    <row r="139" spans="2:10" ht="47.25" customHeight="1" x14ac:dyDescent="0.3">
      <c r="B139" s="658" t="s">
        <v>713</v>
      </c>
      <c r="C139" s="658"/>
      <c r="D139" s="363">
        <f>D140+D141</f>
        <v>237.22200000000001</v>
      </c>
      <c r="E139" s="223">
        <f t="shared" ref="E139:J139" si="10">E140+E141</f>
        <v>0</v>
      </c>
      <c r="F139" s="223">
        <f t="shared" si="10"/>
        <v>0</v>
      </c>
      <c r="G139" s="223">
        <f t="shared" si="10"/>
        <v>8370</v>
      </c>
      <c r="H139" s="223">
        <f t="shared" si="10"/>
        <v>0</v>
      </c>
      <c r="I139" s="223">
        <f>I140+I141</f>
        <v>8370</v>
      </c>
      <c r="J139" s="223">
        <f t="shared" si="10"/>
        <v>0</v>
      </c>
    </row>
    <row r="140" spans="2:10" ht="65.25" customHeight="1" x14ac:dyDescent="0.3">
      <c r="B140" s="484">
        <v>1</v>
      </c>
      <c r="C140" s="485" t="s">
        <v>720</v>
      </c>
      <c r="D140" s="486"/>
      <c r="E140" s="487"/>
      <c r="F140" s="487"/>
      <c r="G140" s="487">
        <v>8370</v>
      </c>
      <c r="H140" s="487"/>
      <c r="I140" s="488">
        <v>8370</v>
      </c>
      <c r="J140" s="487"/>
    </row>
    <row r="141" spans="2:10" ht="122.25" customHeight="1" x14ac:dyDescent="0.3">
      <c r="B141" s="48">
        <v>2</v>
      </c>
      <c r="C141" s="58" t="s">
        <v>453</v>
      </c>
      <c r="D141" s="364">
        <v>237.22200000000001</v>
      </c>
      <c r="E141" s="51"/>
      <c r="F141" s="51"/>
      <c r="G141" s="352"/>
      <c r="H141" s="33"/>
      <c r="I141" s="59"/>
      <c r="J141" s="33"/>
    </row>
    <row r="142" spans="2:10" ht="65.25" customHeight="1" x14ac:dyDescent="0.25">
      <c r="B142" s="649" t="s">
        <v>151</v>
      </c>
      <c r="C142" s="649"/>
      <c r="D142" s="33">
        <f t="shared" ref="D142:J142" si="11">D151+D174+D182+D193+D148+D207+D209</f>
        <v>54248.732599999996</v>
      </c>
      <c r="E142" s="33">
        <f t="shared" si="11"/>
        <v>3466.7309999999998</v>
      </c>
      <c r="F142" s="33">
        <f t="shared" si="11"/>
        <v>0</v>
      </c>
      <c r="G142" s="33">
        <f t="shared" si="11"/>
        <v>23206.413</v>
      </c>
      <c r="H142" s="33">
        <f t="shared" si="11"/>
        <v>920</v>
      </c>
      <c r="I142" s="33">
        <f t="shared" si="11"/>
        <v>22186.116999999998</v>
      </c>
      <c r="J142" s="33">
        <f t="shared" si="11"/>
        <v>552.4</v>
      </c>
    </row>
    <row r="143" spans="2:10" ht="162" x14ac:dyDescent="0.25">
      <c r="B143" s="500">
        <v>1</v>
      </c>
      <c r="C143" s="72" t="s">
        <v>946</v>
      </c>
      <c r="D143" s="33"/>
      <c r="E143" s="33"/>
      <c r="F143" s="33"/>
      <c r="G143" s="33"/>
      <c r="H143" s="33"/>
      <c r="I143" s="33"/>
      <c r="J143" s="33"/>
    </row>
    <row r="144" spans="2:10" ht="162" x14ac:dyDescent="0.25">
      <c r="B144" s="500">
        <v>2</v>
      </c>
      <c r="C144" s="72" t="s">
        <v>947</v>
      </c>
      <c r="D144" s="33"/>
      <c r="E144" s="33"/>
      <c r="F144" s="33"/>
      <c r="G144" s="33"/>
      <c r="H144" s="33"/>
      <c r="I144" s="33"/>
      <c r="J144" s="33"/>
    </row>
    <row r="145" spans="1:10" ht="303.75" x14ac:dyDescent="0.25">
      <c r="B145" s="500">
        <v>3</v>
      </c>
      <c r="C145" s="114" t="s">
        <v>948</v>
      </c>
      <c r="D145" s="33"/>
      <c r="E145" s="33"/>
      <c r="F145" s="33"/>
      <c r="G145" s="33"/>
      <c r="H145" s="33"/>
      <c r="I145" s="33"/>
      <c r="J145" s="33"/>
    </row>
    <row r="146" spans="1:10" ht="243" x14ac:dyDescent="0.25">
      <c r="B146" s="500">
        <v>4</v>
      </c>
      <c r="C146" s="114" t="s">
        <v>949</v>
      </c>
      <c r="D146" s="33"/>
      <c r="E146" s="33"/>
      <c r="F146" s="33"/>
      <c r="G146" s="33"/>
      <c r="H146" s="33"/>
      <c r="I146" s="33"/>
      <c r="J146" s="33"/>
    </row>
    <row r="147" spans="1:10" ht="243" x14ac:dyDescent="0.25">
      <c r="B147" s="500">
        <v>5</v>
      </c>
      <c r="C147" s="114" t="s">
        <v>950</v>
      </c>
      <c r="D147" s="33"/>
      <c r="E147" s="33"/>
      <c r="F147" s="33"/>
      <c r="G147" s="33"/>
      <c r="H147" s="33"/>
      <c r="I147" s="33"/>
      <c r="J147" s="33"/>
    </row>
    <row r="148" spans="1:10" ht="40.5" x14ac:dyDescent="0.25">
      <c r="B148" s="175"/>
      <c r="C148" s="176" t="s">
        <v>569</v>
      </c>
      <c r="D148" s="33">
        <f>D149+D150</f>
        <v>3925.8719999999998</v>
      </c>
      <c r="E148" s="33">
        <f t="shared" ref="E148:J148" si="12">E149+E150</f>
        <v>0</v>
      </c>
      <c r="F148" s="33">
        <f t="shared" si="12"/>
        <v>0</v>
      </c>
      <c r="G148" s="33">
        <f t="shared" si="12"/>
        <v>2953.15</v>
      </c>
      <c r="H148" s="33">
        <f t="shared" si="12"/>
        <v>0</v>
      </c>
      <c r="I148" s="33">
        <f>I149+I150</f>
        <v>0</v>
      </c>
      <c r="J148" s="33">
        <f t="shared" si="12"/>
        <v>0</v>
      </c>
    </row>
    <row r="149" spans="1:10" ht="101.25" customHeight="1" x14ac:dyDescent="0.25">
      <c r="B149" s="125">
        <v>1</v>
      </c>
      <c r="C149" s="126" t="s">
        <v>719</v>
      </c>
      <c r="D149" s="126">
        <v>1493.73</v>
      </c>
      <c r="E149" s="127"/>
      <c r="F149" s="128"/>
      <c r="G149" s="362">
        <f>1493730/1000</f>
        <v>1493.73</v>
      </c>
      <c r="H149" s="128"/>
      <c r="I149" s="167"/>
      <c r="J149" s="128"/>
    </row>
    <row r="150" spans="1:10" ht="93.75" x14ac:dyDescent="0.25">
      <c r="B150" s="125">
        <v>2</v>
      </c>
      <c r="C150" s="126" t="s">
        <v>551</v>
      </c>
      <c r="D150" s="126">
        <v>2432.1419999999998</v>
      </c>
      <c r="E150" s="127"/>
      <c r="F150" s="128"/>
      <c r="G150" s="362">
        <f>1459420/1000</f>
        <v>1459.42</v>
      </c>
      <c r="H150" s="128"/>
      <c r="I150" s="167"/>
      <c r="J150" s="128"/>
    </row>
    <row r="151" spans="1:10" ht="40.5" x14ac:dyDescent="0.25">
      <c r="B151" s="104"/>
      <c r="C151" s="105" t="s">
        <v>181</v>
      </c>
      <c r="D151" s="33">
        <f>SUM(D152:D172)</f>
        <v>27516.508599999997</v>
      </c>
      <c r="E151" s="33">
        <f>SUM(E152:E173)</f>
        <v>3466.7309999999998</v>
      </c>
      <c r="F151" s="33">
        <f>SUM(F152:F172)</f>
        <v>0</v>
      </c>
      <c r="G151" s="33">
        <f>SUM(G152:G172)</f>
        <v>3600</v>
      </c>
      <c r="H151" s="33">
        <f>SUM(H152:H172)</f>
        <v>0</v>
      </c>
      <c r="I151" s="33">
        <f>SUM(I152:I172)</f>
        <v>3600</v>
      </c>
      <c r="J151" s="33">
        <f>SUM(J152:J172)</f>
        <v>0</v>
      </c>
    </row>
    <row r="152" spans="1:10" ht="102" customHeight="1" x14ac:dyDescent="0.25">
      <c r="A152" s="60" t="s">
        <v>181</v>
      </c>
      <c r="B152" s="193">
        <v>1</v>
      </c>
      <c r="C152" s="189" t="s">
        <v>152</v>
      </c>
      <c r="D152" s="368">
        <v>1499.902</v>
      </c>
      <c r="E152" s="15">
        <v>1349.9110000000001</v>
      </c>
      <c r="F152" s="15"/>
      <c r="G152" s="352"/>
      <c r="H152" s="15"/>
      <c r="I152" s="239"/>
      <c r="J152" s="2"/>
    </row>
    <row r="153" spans="1:10" ht="99" customHeight="1" x14ac:dyDescent="0.25">
      <c r="A153" s="60" t="s">
        <v>181</v>
      </c>
      <c r="B153" s="193">
        <v>2</v>
      </c>
      <c r="C153" s="189" t="s">
        <v>153</v>
      </c>
      <c r="D153" s="368">
        <v>1499.952</v>
      </c>
      <c r="E153" s="15"/>
      <c r="F153" s="15"/>
      <c r="G153" s="474">
        <v>1200</v>
      </c>
      <c r="H153" s="15"/>
      <c r="I153" s="239">
        <v>1200</v>
      </c>
      <c r="J153" s="2"/>
    </row>
    <row r="154" spans="1:10" ht="92.25" customHeight="1" x14ac:dyDescent="0.25">
      <c r="A154" s="60" t="s">
        <v>181</v>
      </c>
      <c r="B154" s="193">
        <v>3</v>
      </c>
      <c r="C154" s="189" t="s">
        <v>154</v>
      </c>
      <c r="D154" s="368">
        <v>1499.9770000000001</v>
      </c>
      <c r="E154" s="15"/>
      <c r="F154" s="15"/>
      <c r="G154" s="352"/>
      <c r="H154" s="15"/>
      <c r="I154" s="239"/>
      <c r="J154" s="2"/>
    </row>
    <row r="155" spans="1:10" ht="104.25" customHeight="1" x14ac:dyDescent="0.25">
      <c r="A155" s="60" t="s">
        <v>181</v>
      </c>
      <c r="B155" s="193">
        <v>4</v>
      </c>
      <c r="C155" s="189" t="s">
        <v>155</v>
      </c>
      <c r="D155" s="368">
        <v>1499.91</v>
      </c>
      <c r="E155" s="15"/>
      <c r="F155" s="15"/>
      <c r="G155" s="361">
        <v>1200</v>
      </c>
      <c r="H155" s="15"/>
      <c r="I155" s="239">
        <v>1200</v>
      </c>
      <c r="J155" s="2"/>
    </row>
    <row r="156" spans="1:10" ht="93.75" customHeight="1" x14ac:dyDescent="0.25">
      <c r="A156" s="60" t="s">
        <v>181</v>
      </c>
      <c r="B156" s="193">
        <v>5</v>
      </c>
      <c r="C156" s="189" t="s">
        <v>156</v>
      </c>
      <c r="D156" s="368">
        <v>1499.91</v>
      </c>
      <c r="E156" s="15"/>
      <c r="F156" s="15"/>
      <c r="G156" s="352"/>
      <c r="H156" s="15"/>
      <c r="I156" s="239"/>
      <c r="J156" s="2"/>
    </row>
    <row r="157" spans="1:10" ht="102.75" customHeight="1" x14ac:dyDescent="0.25">
      <c r="A157" s="60" t="s">
        <v>181</v>
      </c>
      <c r="B157" s="193">
        <v>6</v>
      </c>
      <c r="C157" s="189" t="s">
        <v>157</v>
      </c>
      <c r="D157" s="368">
        <v>1499.867</v>
      </c>
      <c r="E157" s="15"/>
      <c r="F157" s="15"/>
      <c r="G157" s="352"/>
      <c r="H157" s="15"/>
      <c r="I157" s="239"/>
      <c r="J157" s="2"/>
    </row>
    <row r="158" spans="1:10" ht="129.75" customHeight="1" x14ac:dyDescent="0.25">
      <c r="A158" s="60" t="s">
        <v>181</v>
      </c>
      <c r="B158" s="193">
        <v>7</v>
      </c>
      <c r="C158" s="189" t="s">
        <v>158</v>
      </c>
      <c r="D158" s="368">
        <v>1499.9680000000001</v>
      </c>
      <c r="E158" s="15"/>
      <c r="F158" s="15"/>
      <c r="G158" s="352"/>
      <c r="H158" s="15"/>
      <c r="I158" s="239"/>
      <c r="J158" s="2"/>
    </row>
    <row r="159" spans="1:10" ht="112.5" customHeight="1" x14ac:dyDescent="0.25">
      <c r="A159" s="60" t="s">
        <v>181</v>
      </c>
      <c r="B159" s="193">
        <v>8</v>
      </c>
      <c r="C159" s="189" t="s">
        <v>159</v>
      </c>
      <c r="D159" s="368">
        <v>1499.9169999999999</v>
      </c>
      <c r="E159" s="15"/>
      <c r="F159" s="15"/>
      <c r="G159" s="352"/>
      <c r="H159" s="15"/>
      <c r="I159" s="239"/>
      <c r="J159" s="2"/>
    </row>
    <row r="160" spans="1:10" ht="116.25" customHeight="1" x14ac:dyDescent="0.25">
      <c r="A160" s="60" t="s">
        <v>181</v>
      </c>
      <c r="B160" s="193">
        <v>9</v>
      </c>
      <c r="C160" s="189" t="s">
        <v>160</v>
      </c>
      <c r="D160" s="368">
        <v>1499.981</v>
      </c>
      <c r="E160" s="15"/>
      <c r="F160" s="15"/>
      <c r="G160" s="343">
        <v>1200</v>
      </c>
      <c r="H160" s="15"/>
      <c r="I160" s="239">
        <v>1200</v>
      </c>
      <c r="J160" s="2"/>
    </row>
    <row r="161" spans="1:10" ht="116.25" customHeight="1" x14ac:dyDescent="0.25">
      <c r="A161" s="60" t="s">
        <v>181</v>
      </c>
      <c r="B161" s="193">
        <v>10</v>
      </c>
      <c r="C161" s="189" t="s">
        <v>161</v>
      </c>
      <c r="D161" s="368">
        <v>1498.039</v>
      </c>
      <c r="E161" s="15"/>
      <c r="F161" s="15"/>
      <c r="G161" s="352"/>
      <c r="H161" s="15"/>
      <c r="I161" s="239"/>
      <c r="J161" s="2"/>
    </row>
    <row r="162" spans="1:10" ht="102" customHeight="1" x14ac:dyDescent="0.25">
      <c r="A162" s="60" t="s">
        <v>181</v>
      </c>
      <c r="B162" s="193">
        <v>11</v>
      </c>
      <c r="C162" s="189" t="s">
        <v>162</v>
      </c>
      <c r="D162" s="368">
        <v>852.33</v>
      </c>
      <c r="E162" s="15">
        <v>767.09699999999998</v>
      </c>
      <c r="F162" s="15"/>
      <c r="G162" s="352"/>
      <c r="H162" s="15"/>
      <c r="I162" s="239"/>
      <c r="J162" s="2"/>
    </row>
    <row r="163" spans="1:10" ht="106.5" customHeight="1" x14ac:dyDescent="0.25">
      <c r="A163" s="60" t="s">
        <v>181</v>
      </c>
      <c r="B163" s="193">
        <v>12</v>
      </c>
      <c r="C163" s="189" t="s">
        <v>163</v>
      </c>
      <c r="D163" s="368">
        <v>654.30499999999995</v>
      </c>
      <c r="E163" s="15"/>
      <c r="F163" s="15"/>
      <c r="G163" s="352"/>
      <c r="H163" s="15"/>
      <c r="I163" s="239"/>
      <c r="J163" s="2"/>
    </row>
    <row r="164" spans="1:10" ht="114.75" customHeight="1" x14ac:dyDescent="0.25">
      <c r="A164" s="60" t="s">
        <v>181</v>
      </c>
      <c r="B164" s="193">
        <v>13</v>
      </c>
      <c r="C164" s="189" t="s">
        <v>164</v>
      </c>
      <c r="D164" s="368">
        <v>346.76299999999998</v>
      </c>
      <c r="E164" s="15"/>
      <c r="F164" s="15"/>
      <c r="G164" s="352"/>
      <c r="H164" s="15"/>
      <c r="I164" s="239"/>
      <c r="J164" s="2"/>
    </row>
    <row r="165" spans="1:10" ht="131.25" customHeight="1" x14ac:dyDescent="0.25">
      <c r="A165" s="64"/>
      <c r="B165" s="28">
        <v>14</v>
      </c>
      <c r="C165" s="6" t="s">
        <v>483</v>
      </c>
      <c r="D165" s="117">
        <v>709.14455999999996</v>
      </c>
      <c r="E165" s="15"/>
      <c r="F165" s="15"/>
      <c r="G165" s="352"/>
      <c r="H165" s="15"/>
      <c r="I165" s="239"/>
      <c r="J165" s="2"/>
    </row>
    <row r="166" spans="1:10" ht="131.25" customHeight="1" x14ac:dyDescent="0.25">
      <c r="A166" s="64"/>
      <c r="B166" s="28">
        <v>15</v>
      </c>
      <c r="C166" s="6" t="s">
        <v>484</v>
      </c>
      <c r="D166" s="365">
        <v>724.05862999999999</v>
      </c>
      <c r="E166" s="15"/>
      <c r="F166" s="15"/>
      <c r="G166" s="352"/>
      <c r="H166" s="15"/>
      <c r="I166" s="239"/>
      <c r="J166" s="2"/>
    </row>
    <row r="167" spans="1:10" ht="131.25" customHeight="1" x14ac:dyDescent="0.25">
      <c r="A167" s="64"/>
      <c r="B167" s="28">
        <v>16</v>
      </c>
      <c r="C167" s="6" t="s">
        <v>485</v>
      </c>
      <c r="D167" s="365">
        <v>750.91665999999998</v>
      </c>
      <c r="E167" s="15"/>
      <c r="F167" s="15"/>
      <c r="G167" s="352"/>
      <c r="H167" s="15"/>
      <c r="I167" s="239"/>
      <c r="J167" s="2"/>
    </row>
    <row r="168" spans="1:10" ht="131.25" customHeight="1" x14ac:dyDescent="0.25">
      <c r="A168" s="64"/>
      <c r="B168" s="28">
        <v>17</v>
      </c>
      <c r="C168" s="6" t="s">
        <v>486</v>
      </c>
      <c r="D168" s="365">
        <v>748.56230000000005</v>
      </c>
      <c r="E168" s="15"/>
      <c r="F168" s="15"/>
      <c r="G168" s="352"/>
      <c r="H168" s="15"/>
      <c r="I168" s="239"/>
      <c r="J168" s="2"/>
    </row>
    <row r="169" spans="1:10" ht="131.25" customHeight="1" x14ac:dyDescent="0.25">
      <c r="A169" s="64"/>
      <c r="B169" s="28">
        <v>18</v>
      </c>
      <c r="C169" s="6" t="s">
        <v>487</v>
      </c>
      <c r="D169" s="365">
        <v>714.23478999999998</v>
      </c>
      <c r="E169" s="15"/>
      <c r="F169" s="15"/>
      <c r="G169" s="352"/>
      <c r="H169" s="15"/>
      <c r="I169" s="239"/>
      <c r="J169" s="2"/>
    </row>
    <row r="170" spans="1:10" ht="131.25" customHeight="1" x14ac:dyDescent="0.25">
      <c r="A170" s="64"/>
      <c r="B170" s="28">
        <v>19</v>
      </c>
      <c r="C170" s="6" t="s">
        <v>488</v>
      </c>
      <c r="D170" s="365">
        <v>768.77066000000002</v>
      </c>
      <c r="E170" s="15"/>
      <c r="F170" s="15"/>
      <c r="G170" s="352"/>
      <c r="H170" s="15"/>
      <c r="I170" s="239"/>
      <c r="J170" s="2"/>
    </row>
    <row r="171" spans="1:10" ht="131.25" customHeight="1" x14ac:dyDescent="0.25">
      <c r="A171" s="64"/>
      <c r="B171" s="28">
        <v>20</v>
      </c>
      <c r="C171" s="6" t="s">
        <v>489</v>
      </c>
      <c r="D171" s="365">
        <v>1450</v>
      </c>
      <c r="E171" s="15"/>
      <c r="F171" s="15"/>
      <c r="G171" s="352"/>
      <c r="H171" s="15"/>
      <c r="I171" s="239"/>
      <c r="J171" s="2"/>
    </row>
    <row r="172" spans="1:10" ht="131.25" customHeight="1" x14ac:dyDescent="0.25">
      <c r="A172" s="64"/>
      <c r="B172" s="28">
        <v>21</v>
      </c>
      <c r="C172" s="6" t="s">
        <v>490</v>
      </c>
      <c r="D172" s="365">
        <v>4800</v>
      </c>
      <c r="E172" s="15"/>
      <c r="F172" s="15"/>
      <c r="G172" s="352"/>
      <c r="H172" s="15"/>
      <c r="I172" s="239"/>
      <c r="J172" s="2"/>
    </row>
    <row r="173" spans="1:10" ht="131.25" customHeight="1" x14ac:dyDescent="0.25">
      <c r="A173" s="64"/>
      <c r="B173" s="28">
        <v>22</v>
      </c>
      <c r="C173" s="6" t="s">
        <v>957</v>
      </c>
      <c r="D173" s="365"/>
      <c r="E173" s="508">
        <v>1349.723</v>
      </c>
      <c r="F173" s="15"/>
      <c r="G173" s="352"/>
      <c r="H173" s="15"/>
      <c r="I173" s="239"/>
      <c r="J173" s="2"/>
    </row>
    <row r="174" spans="1:10" ht="20.25" x14ac:dyDescent="0.25">
      <c r="A174" s="64"/>
      <c r="B174" s="28"/>
      <c r="C174" s="105" t="s">
        <v>186</v>
      </c>
      <c r="D174" s="73">
        <f>SUM(D175:D181)</f>
        <v>2712.0450000000001</v>
      </c>
      <c r="E174" s="73">
        <f t="shared" ref="E174:J174" si="13">SUM(E175:E181)</f>
        <v>0</v>
      </c>
      <c r="F174" s="73">
        <f t="shared" si="13"/>
        <v>0</v>
      </c>
      <c r="G174" s="73">
        <f t="shared" si="13"/>
        <v>0</v>
      </c>
      <c r="H174" s="73">
        <f t="shared" si="13"/>
        <v>0</v>
      </c>
      <c r="I174" s="73">
        <f>SUM(I175:I181)</f>
        <v>0</v>
      </c>
      <c r="J174" s="73">
        <f t="shared" si="13"/>
        <v>0</v>
      </c>
    </row>
    <row r="175" spans="1:10" ht="123" customHeight="1" x14ac:dyDescent="0.25">
      <c r="A175" s="61" t="s">
        <v>182</v>
      </c>
      <c r="B175" s="28">
        <v>1</v>
      </c>
      <c r="C175" s="29" t="s">
        <v>192</v>
      </c>
      <c r="D175" s="20">
        <v>436.30799999999999</v>
      </c>
      <c r="E175" s="20"/>
      <c r="F175" s="15"/>
      <c r="G175" s="352"/>
      <c r="H175" s="15"/>
      <c r="I175" s="239"/>
      <c r="J175" s="2"/>
    </row>
    <row r="176" spans="1:10" ht="104.25" customHeight="1" x14ac:dyDescent="0.25">
      <c r="A176" s="61" t="s">
        <v>182</v>
      </c>
      <c r="B176" s="28">
        <v>2</v>
      </c>
      <c r="C176" s="29" t="s">
        <v>165</v>
      </c>
      <c r="D176" s="20">
        <v>434.85500000000002</v>
      </c>
      <c r="E176" s="20"/>
      <c r="F176" s="15"/>
      <c r="G176" s="352"/>
      <c r="H176" s="15"/>
      <c r="I176" s="239"/>
      <c r="J176" s="2"/>
    </row>
    <row r="177" spans="1:10" ht="105" customHeight="1" x14ac:dyDescent="0.25">
      <c r="A177" s="61" t="s">
        <v>182</v>
      </c>
      <c r="B177" s="28">
        <v>3</v>
      </c>
      <c r="C177" s="29" t="s">
        <v>166</v>
      </c>
      <c r="D177" s="20">
        <v>581.149</v>
      </c>
      <c r="E177" s="20"/>
      <c r="F177" s="15"/>
      <c r="G177" s="352"/>
      <c r="H177" s="15"/>
      <c r="I177" s="239"/>
      <c r="J177" s="2"/>
    </row>
    <row r="178" spans="1:10" ht="105" customHeight="1" x14ac:dyDescent="0.25">
      <c r="A178" s="61"/>
      <c r="B178" s="28">
        <v>4</v>
      </c>
      <c r="C178" s="29" t="s">
        <v>511</v>
      </c>
      <c r="D178" s="20">
        <v>285.66399999999999</v>
      </c>
      <c r="E178" s="20"/>
      <c r="F178" s="15"/>
      <c r="G178" s="352"/>
      <c r="H178" s="15"/>
      <c r="I178" s="239"/>
      <c r="J178" s="2"/>
    </row>
    <row r="179" spans="1:10" ht="105" customHeight="1" x14ac:dyDescent="0.25">
      <c r="A179" s="61"/>
      <c r="B179" s="28">
        <v>5</v>
      </c>
      <c r="C179" s="29" t="s">
        <v>512</v>
      </c>
      <c r="D179" s="20">
        <v>285.72000000000003</v>
      </c>
      <c r="E179" s="20"/>
      <c r="F179" s="15"/>
      <c r="G179" s="352"/>
      <c r="H179" s="15"/>
      <c r="I179" s="239"/>
      <c r="J179" s="2"/>
    </row>
    <row r="180" spans="1:10" ht="105" customHeight="1" x14ac:dyDescent="0.25">
      <c r="A180" s="61"/>
      <c r="B180" s="28">
        <v>6</v>
      </c>
      <c r="C180" s="29" t="s">
        <v>513</v>
      </c>
      <c r="D180" s="20">
        <v>260.15300000000002</v>
      </c>
      <c r="E180" s="20"/>
      <c r="F180" s="15"/>
      <c r="G180" s="352"/>
      <c r="H180" s="15"/>
      <c r="I180" s="239"/>
      <c r="J180" s="2"/>
    </row>
    <row r="181" spans="1:10" ht="105" customHeight="1" x14ac:dyDescent="0.25">
      <c r="A181" s="61"/>
      <c r="B181" s="28">
        <v>7</v>
      </c>
      <c r="C181" s="29" t="s">
        <v>514</v>
      </c>
      <c r="D181" s="20">
        <v>428.19600000000003</v>
      </c>
      <c r="E181" s="20"/>
      <c r="F181" s="15"/>
      <c r="G181" s="352"/>
      <c r="H181" s="15"/>
      <c r="I181" s="239"/>
      <c r="J181" s="2"/>
    </row>
    <row r="182" spans="1:10" ht="50.25" customHeight="1" x14ac:dyDescent="0.25">
      <c r="A182" s="61"/>
      <c r="B182" s="28"/>
      <c r="C182" s="105" t="s">
        <v>565</v>
      </c>
      <c r="D182" s="74">
        <f>SUM(D183:D192)</f>
        <v>13853.196</v>
      </c>
      <c r="E182" s="74">
        <f t="shared" ref="E182:J182" si="14">SUM(E183:E192)</f>
        <v>0</v>
      </c>
      <c r="F182" s="74">
        <f t="shared" si="14"/>
        <v>0</v>
      </c>
      <c r="G182" s="74">
        <f t="shared" si="14"/>
        <v>2112.7730000000001</v>
      </c>
      <c r="H182" s="74">
        <f t="shared" si="14"/>
        <v>0</v>
      </c>
      <c r="I182" s="74">
        <f t="shared" si="14"/>
        <v>7186.1170000000002</v>
      </c>
      <c r="J182" s="74">
        <f t="shared" si="14"/>
        <v>0</v>
      </c>
    </row>
    <row r="183" spans="1:10" ht="102.75" customHeight="1" x14ac:dyDescent="0.25">
      <c r="A183" s="61" t="s">
        <v>182</v>
      </c>
      <c r="B183" s="193">
        <v>1</v>
      </c>
      <c r="C183" s="189" t="s">
        <v>167</v>
      </c>
      <c r="D183" s="368">
        <v>164.90899999999999</v>
      </c>
      <c r="E183" s="21"/>
      <c r="F183" s="15"/>
      <c r="G183" s="352"/>
      <c r="H183" s="365"/>
      <c r="I183" s="239"/>
      <c r="J183" s="2"/>
    </row>
    <row r="184" spans="1:10" ht="111.75" customHeight="1" x14ac:dyDescent="0.25">
      <c r="A184" s="61" t="s">
        <v>182</v>
      </c>
      <c r="B184" s="193">
        <v>2</v>
      </c>
      <c r="C184" s="189" t="s">
        <v>168</v>
      </c>
      <c r="D184" s="368">
        <v>283.04199999999997</v>
      </c>
      <c r="E184" s="21"/>
      <c r="F184" s="15"/>
      <c r="G184" s="352"/>
      <c r="H184" s="365"/>
      <c r="I184" s="239"/>
      <c r="J184" s="2"/>
    </row>
    <row r="185" spans="1:10" ht="107.25" customHeight="1" x14ac:dyDescent="0.25">
      <c r="A185" s="61" t="s">
        <v>182</v>
      </c>
      <c r="B185" s="193">
        <v>3</v>
      </c>
      <c r="C185" s="189" t="s">
        <v>169</v>
      </c>
      <c r="D185" s="368">
        <v>119.46</v>
      </c>
      <c r="E185" s="21"/>
      <c r="F185" s="15"/>
      <c r="G185" s="352"/>
      <c r="H185" s="365"/>
      <c r="I185" s="239"/>
      <c r="J185" s="2"/>
    </row>
    <row r="186" spans="1:10" ht="107.25" customHeight="1" x14ac:dyDescent="0.25">
      <c r="A186" s="61" t="s">
        <v>182</v>
      </c>
      <c r="B186" s="193">
        <v>4</v>
      </c>
      <c r="C186" s="189" t="s">
        <v>170</v>
      </c>
      <c r="D186" s="368">
        <v>407.96</v>
      </c>
      <c r="E186" s="15"/>
      <c r="F186" s="15"/>
      <c r="G186" s="352"/>
      <c r="H186" s="365"/>
      <c r="I186" s="239"/>
      <c r="J186" s="2"/>
    </row>
    <row r="187" spans="1:10" ht="105.75" customHeight="1" x14ac:dyDescent="0.25">
      <c r="A187" s="61" t="s">
        <v>182</v>
      </c>
      <c r="B187" s="193">
        <v>5</v>
      </c>
      <c r="C187" s="189" t="s">
        <v>171</v>
      </c>
      <c r="D187" s="368">
        <v>111.998</v>
      </c>
      <c r="E187" s="15"/>
      <c r="F187" s="15"/>
      <c r="G187" s="352"/>
      <c r="H187" s="365"/>
      <c r="I187" s="239"/>
      <c r="J187" s="2"/>
    </row>
    <row r="188" spans="1:10" ht="99" customHeight="1" x14ac:dyDescent="0.25">
      <c r="A188" s="61" t="s">
        <v>182</v>
      </c>
      <c r="B188" s="193">
        <v>6</v>
      </c>
      <c r="C188" s="189" t="s">
        <v>172</v>
      </c>
      <c r="D188" s="368">
        <v>425.91500000000002</v>
      </c>
      <c r="E188" s="15"/>
      <c r="F188" s="15"/>
      <c r="G188" s="352"/>
      <c r="H188" s="365"/>
      <c r="I188" s="239"/>
      <c r="J188" s="2"/>
    </row>
    <row r="189" spans="1:10" ht="93.75" x14ac:dyDescent="0.25">
      <c r="A189" s="61"/>
      <c r="B189" s="185">
        <v>9</v>
      </c>
      <c r="C189" s="195" t="s">
        <v>500</v>
      </c>
      <c r="D189" s="197">
        <v>3111.9470000000001</v>
      </c>
      <c r="E189" s="33"/>
      <c r="F189" s="33"/>
      <c r="G189" s="352"/>
      <c r="H189" s="33"/>
      <c r="I189" s="59"/>
      <c r="J189" s="33"/>
    </row>
    <row r="190" spans="1:10" ht="93.75" x14ac:dyDescent="0.25">
      <c r="A190" s="61"/>
      <c r="B190" s="185">
        <v>10</v>
      </c>
      <c r="C190" s="195" t="s">
        <v>501</v>
      </c>
      <c r="D190" s="197">
        <v>2041.848</v>
      </c>
      <c r="E190" s="33"/>
      <c r="F190" s="33"/>
      <c r="G190" s="352"/>
      <c r="H190" s="33"/>
      <c r="I190" s="59"/>
      <c r="J190" s="33"/>
    </row>
    <row r="191" spans="1:10" ht="93.75" x14ac:dyDescent="0.25">
      <c r="A191" s="61"/>
      <c r="B191" s="185">
        <v>11</v>
      </c>
      <c r="C191" s="195" t="s">
        <v>709</v>
      </c>
      <c r="D191" s="197">
        <v>2112.7730000000001</v>
      </c>
      <c r="E191" s="33"/>
      <c r="F191" s="33"/>
      <c r="G191" s="360">
        <v>2112.7730000000001</v>
      </c>
      <c r="H191" s="33"/>
      <c r="I191" s="59">
        <v>2112.7730000000001</v>
      </c>
      <c r="J191" s="33"/>
    </row>
    <row r="192" spans="1:10" s="235" customFormat="1" ht="131.25" x14ac:dyDescent="0.25">
      <c r="A192" s="61"/>
      <c r="B192" s="185">
        <v>12</v>
      </c>
      <c r="C192" s="306" t="s">
        <v>741</v>
      </c>
      <c r="D192" s="197">
        <v>5073.3440000000001</v>
      </c>
      <c r="E192" s="67"/>
      <c r="F192" s="67"/>
      <c r="G192" s="374"/>
      <c r="H192" s="67"/>
      <c r="I192" s="238">
        <v>5073.3440000000001</v>
      </c>
      <c r="J192" s="67"/>
    </row>
    <row r="193" spans="1:10" ht="20.25" x14ac:dyDescent="0.25">
      <c r="A193" s="61"/>
      <c r="B193" s="28"/>
      <c r="C193" s="105" t="s">
        <v>183</v>
      </c>
      <c r="D193" s="75">
        <f t="shared" ref="D193:J193" si="15">D194+D195+D196+D197+D198+D199+D200+D201+D202+D203+D204+D205+D206</f>
        <v>6241.1109999999999</v>
      </c>
      <c r="E193" s="75">
        <f t="shared" si="15"/>
        <v>0</v>
      </c>
      <c r="F193" s="75">
        <f t="shared" si="15"/>
        <v>0</v>
      </c>
      <c r="G193" s="75">
        <f t="shared" si="15"/>
        <v>12766.49</v>
      </c>
      <c r="H193" s="75">
        <f t="shared" si="15"/>
        <v>920</v>
      </c>
      <c r="I193" s="75">
        <f t="shared" si="15"/>
        <v>9967</v>
      </c>
      <c r="J193" s="75">
        <f t="shared" si="15"/>
        <v>552.4</v>
      </c>
    </row>
    <row r="194" spans="1:10" ht="75.75" customHeight="1" x14ac:dyDescent="0.25">
      <c r="A194" s="61" t="s">
        <v>183</v>
      </c>
      <c r="B194" s="28">
        <v>1</v>
      </c>
      <c r="C194" s="27" t="s">
        <v>173</v>
      </c>
      <c r="D194" s="120">
        <v>300</v>
      </c>
      <c r="E194" s="30"/>
      <c r="F194" s="30"/>
      <c r="G194" s="352"/>
      <c r="H194" s="120">
        <v>300</v>
      </c>
      <c r="I194" s="240"/>
      <c r="J194" s="15"/>
    </row>
    <row r="195" spans="1:10" ht="66" customHeight="1" x14ac:dyDescent="0.25">
      <c r="A195" s="61" t="s">
        <v>183</v>
      </c>
      <c r="B195" s="28">
        <v>2</v>
      </c>
      <c r="C195" s="27" t="s">
        <v>174</v>
      </c>
      <c r="D195" s="120">
        <v>520</v>
      </c>
      <c r="E195" s="30"/>
      <c r="F195" s="30"/>
      <c r="G195" s="375"/>
      <c r="H195" s="120">
        <v>520</v>
      </c>
      <c r="I195" s="240"/>
      <c r="J195" s="15"/>
    </row>
    <row r="196" spans="1:10" ht="54.75" customHeight="1" x14ac:dyDescent="0.25">
      <c r="A196" s="61" t="s">
        <v>183</v>
      </c>
      <c r="B196" s="28">
        <v>3</v>
      </c>
      <c r="C196" s="27" t="s">
        <v>175</v>
      </c>
      <c r="D196" s="120">
        <v>100</v>
      </c>
      <c r="E196" s="30"/>
      <c r="F196" s="30"/>
      <c r="G196" s="352"/>
      <c r="H196" s="120">
        <v>100</v>
      </c>
      <c r="I196" s="240"/>
      <c r="J196" s="15"/>
    </row>
    <row r="197" spans="1:10" ht="114" customHeight="1" x14ac:dyDescent="0.25">
      <c r="A197" s="36"/>
      <c r="B197" s="140">
        <v>4</v>
      </c>
      <c r="C197" s="131" t="s">
        <v>675</v>
      </c>
      <c r="D197" s="125">
        <v>552.4</v>
      </c>
      <c r="E197" s="142"/>
      <c r="F197" s="142"/>
      <c r="G197" s="377"/>
      <c r="H197" s="125"/>
      <c r="I197" s="279"/>
      <c r="J197" s="141">
        <v>552.4</v>
      </c>
    </row>
    <row r="198" spans="1:10" ht="114" customHeight="1" x14ac:dyDescent="0.25">
      <c r="A198" s="36"/>
      <c r="B198" s="125">
        <v>5</v>
      </c>
      <c r="C198" s="131" t="s">
        <v>542</v>
      </c>
      <c r="D198" s="353">
        <v>2581.933</v>
      </c>
      <c r="E198" s="128"/>
      <c r="F198" s="128"/>
      <c r="G198" s="362">
        <f>1387490/1000</f>
        <v>1387.49</v>
      </c>
      <c r="H198" s="128"/>
      <c r="I198" s="167"/>
      <c r="J198" s="128"/>
    </row>
    <row r="199" spans="1:10" ht="114" customHeight="1" x14ac:dyDescent="0.25">
      <c r="A199" s="36"/>
      <c r="B199" s="125">
        <v>6</v>
      </c>
      <c r="C199" s="131" t="s">
        <v>543</v>
      </c>
      <c r="D199" s="353">
        <v>2186.7779999999998</v>
      </c>
      <c r="E199" s="128"/>
      <c r="F199" s="128"/>
      <c r="G199" s="362">
        <f>1412000/1000</f>
        <v>1412</v>
      </c>
      <c r="H199" s="128"/>
      <c r="I199" s="167"/>
      <c r="J199" s="128"/>
    </row>
    <row r="200" spans="1:10" s="235" customFormat="1" ht="117.75" customHeight="1" x14ac:dyDescent="0.25">
      <c r="A200" s="36"/>
      <c r="B200" s="250">
        <v>7</v>
      </c>
      <c r="C200" s="233" t="s">
        <v>751</v>
      </c>
      <c r="D200" s="376"/>
      <c r="E200" s="67"/>
      <c r="F200" s="67"/>
      <c r="G200" s="198">
        <v>6000</v>
      </c>
      <c r="H200" s="67"/>
      <c r="I200" s="238">
        <v>6000</v>
      </c>
      <c r="J200" s="67"/>
    </row>
    <row r="201" spans="1:10" s="235" customFormat="1" ht="107.25" customHeight="1" x14ac:dyDescent="0.25">
      <c r="A201" s="36"/>
      <c r="B201" s="250">
        <v>8</v>
      </c>
      <c r="C201" s="233" t="s">
        <v>752</v>
      </c>
      <c r="D201" s="376"/>
      <c r="E201" s="67"/>
      <c r="F201" s="67"/>
      <c r="G201" s="198">
        <v>1900</v>
      </c>
      <c r="H201" s="67"/>
      <c r="I201" s="238">
        <v>1900</v>
      </c>
      <c r="J201" s="67"/>
    </row>
    <row r="202" spans="1:10" s="235" customFormat="1" ht="94.5" customHeight="1" x14ac:dyDescent="0.25">
      <c r="A202" s="36"/>
      <c r="B202" s="250">
        <v>9</v>
      </c>
      <c r="C202" s="233" t="s">
        <v>753</v>
      </c>
      <c r="D202" s="376"/>
      <c r="E202" s="67"/>
      <c r="F202" s="67"/>
      <c r="G202" s="198">
        <v>600</v>
      </c>
      <c r="H202" s="67"/>
      <c r="I202" s="238">
        <v>600</v>
      </c>
      <c r="J202" s="67"/>
    </row>
    <row r="203" spans="1:10" s="235" customFormat="1" ht="94.5" customHeight="1" x14ac:dyDescent="0.25">
      <c r="A203" s="36"/>
      <c r="B203" s="250">
        <v>10</v>
      </c>
      <c r="C203" s="233" t="s">
        <v>754</v>
      </c>
      <c r="D203" s="376"/>
      <c r="E203" s="67"/>
      <c r="F203" s="67"/>
      <c r="G203" s="198">
        <v>605</v>
      </c>
      <c r="H203" s="67"/>
      <c r="I203" s="238">
        <v>605</v>
      </c>
      <c r="J203" s="67"/>
    </row>
    <row r="204" spans="1:10" s="235" customFormat="1" ht="75" customHeight="1" x14ac:dyDescent="0.25">
      <c r="A204" s="36"/>
      <c r="B204" s="250">
        <v>11</v>
      </c>
      <c r="C204" s="233" t="s">
        <v>755</v>
      </c>
      <c r="D204" s="376"/>
      <c r="E204" s="67"/>
      <c r="F204" s="67"/>
      <c r="G204" s="198">
        <v>400</v>
      </c>
      <c r="H204" s="67"/>
      <c r="I204" s="238">
        <v>400</v>
      </c>
      <c r="J204" s="67"/>
    </row>
    <row r="205" spans="1:10" s="235" customFormat="1" ht="90" customHeight="1" x14ac:dyDescent="0.25">
      <c r="A205" s="36"/>
      <c r="B205" s="250">
        <v>12</v>
      </c>
      <c r="C205" s="233" t="s">
        <v>756</v>
      </c>
      <c r="D205" s="376"/>
      <c r="E205" s="67"/>
      <c r="F205" s="67"/>
      <c r="G205" s="198">
        <v>300</v>
      </c>
      <c r="H205" s="67"/>
      <c r="I205" s="238">
        <v>300</v>
      </c>
      <c r="J205" s="67"/>
    </row>
    <row r="206" spans="1:10" s="235" customFormat="1" ht="98.25" customHeight="1" x14ac:dyDescent="0.25">
      <c r="A206" s="36"/>
      <c r="B206" s="250">
        <v>13</v>
      </c>
      <c r="C206" s="234" t="s">
        <v>757</v>
      </c>
      <c r="D206" s="376"/>
      <c r="E206" s="67"/>
      <c r="F206" s="67"/>
      <c r="G206" s="198">
        <v>162</v>
      </c>
      <c r="H206" s="67"/>
      <c r="I206" s="238">
        <v>162</v>
      </c>
      <c r="J206" s="67"/>
    </row>
    <row r="207" spans="1:10" s="235" customFormat="1" ht="31.5" customHeight="1" x14ac:dyDescent="0.25">
      <c r="A207" s="36"/>
      <c r="B207" s="250"/>
      <c r="C207" s="440" t="s">
        <v>846</v>
      </c>
      <c r="D207" s="376">
        <f>D208</f>
        <v>0</v>
      </c>
      <c r="E207" s="376">
        <f t="shared" ref="E207:J207" si="16">E208</f>
        <v>0</v>
      </c>
      <c r="F207" s="376">
        <f t="shared" si="16"/>
        <v>0</v>
      </c>
      <c r="G207" s="376">
        <f t="shared" si="16"/>
        <v>341</v>
      </c>
      <c r="H207" s="376">
        <f t="shared" si="16"/>
        <v>0</v>
      </c>
      <c r="I207" s="376">
        <f t="shared" si="16"/>
        <v>0</v>
      </c>
      <c r="J207" s="376">
        <f t="shared" si="16"/>
        <v>0</v>
      </c>
    </row>
    <row r="208" spans="1:10" s="235" customFormat="1" ht="98.25" customHeight="1" x14ac:dyDescent="0.25">
      <c r="A208" s="36"/>
      <c r="B208" s="250">
        <v>1</v>
      </c>
      <c r="C208" s="439" t="s">
        <v>847</v>
      </c>
      <c r="D208" s="376"/>
      <c r="E208" s="67"/>
      <c r="F208" s="67"/>
      <c r="G208" s="456">
        <v>341</v>
      </c>
      <c r="H208" s="67"/>
      <c r="I208" s="238"/>
      <c r="J208" s="67"/>
    </row>
    <row r="209" spans="1:10" s="235" customFormat="1" ht="43.5" customHeight="1" x14ac:dyDescent="0.25">
      <c r="A209" s="36"/>
      <c r="B209" s="250"/>
      <c r="C209" s="124" t="s">
        <v>572</v>
      </c>
      <c r="D209" s="321">
        <f>D210</f>
        <v>0</v>
      </c>
      <c r="E209" s="321">
        <f t="shared" ref="E209:J209" si="17">E210</f>
        <v>0</v>
      </c>
      <c r="F209" s="321">
        <f t="shared" si="17"/>
        <v>0</v>
      </c>
      <c r="G209" s="321">
        <f t="shared" si="17"/>
        <v>1433</v>
      </c>
      <c r="H209" s="321">
        <f t="shared" si="17"/>
        <v>0</v>
      </c>
      <c r="I209" s="321">
        <f t="shared" si="17"/>
        <v>1433</v>
      </c>
      <c r="J209" s="321">
        <f t="shared" si="17"/>
        <v>0</v>
      </c>
    </row>
    <row r="210" spans="1:10" s="235" customFormat="1" ht="94.5" customHeight="1" x14ac:dyDescent="0.25">
      <c r="A210" s="36"/>
      <c r="B210" s="250">
        <v>1</v>
      </c>
      <c r="C210" s="244" t="s">
        <v>750</v>
      </c>
      <c r="D210" s="173"/>
      <c r="E210" s="67"/>
      <c r="F210" s="67"/>
      <c r="G210" s="344">
        <v>1433</v>
      </c>
      <c r="H210" s="67"/>
      <c r="I210" s="238">
        <v>1433</v>
      </c>
      <c r="J210" s="67"/>
    </row>
    <row r="211" spans="1:10" s="235" customFormat="1" ht="32.25" customHeight="1" x14ac:dyDescent="0.25">
      <c r="A211" s="36"/>
      <c r="B211" s="250"/>
      <c r="C211" s="501" t="s">
        <v>954</v>
      </c>
      <c r="D211" s="173"/>
      <c r="E211" s="67"/>
      <c r="F211" s="67"/>
      <c r="G211" s="344"/>
      <c r="H211" s="67"/>
      <c r="I211" s="238"/>
      <c r="J211" s="67"/>
    </row>
    <row r="212" spans="1:10" s="235" customFormat="1" ht="94.5" customHeight="1" x14ac:dyDescent="0.25">
      <c r="A212" s="36"/>
      <c r="B212" s="250"/>
      <c r="C212" s="114" t="s">
        <v>953</v>
      </c>
      <c r="D212" s="173"/>
      <c r="E212" s="67"/>
      <c r="F212" s="67"/>
      <c r="G212" s="344"/>
      <c r="H212" s="67"/>
      <c r="I212" s="238"/>
      <c r="J212" s="67"/>
    </row>
    <row r="213" spans="1:10" ht="22.5" x14ac:dyDescent="0.25">
      <c r="B213" s="650" t="s">
        <v>7</v>
      </c>
      <c r="C213" s="650"/>
      <c r="D213" s="59">
        <f>D214+D216+D227+D225+D232+D238+D234</f>
        <v>92879.122000000003</v>
      </c>
      <c r="E213" s="59">
        <f>E214+E216+E227+E225+E232+E238+E234+E244</f>
        <v>13553.722</v>
      </c>
      <c r="F213" s="59">
        <f>F214+F216+F227+F225+F232+F238+F234</f>
        <v>10445.831</v>
      </c>
      <c r="G213" s="59">
        <f>G214+G216+G227+G225+G232+G238+G234</f>
        <v>33540.951000000001</v>
      </c>
      <c r="H213" s="59">
        <f>H214+H216+H227+H225+H232+H238+H234</f>
        <v>1011.217</v>
      </c>
      <c r="I213" s="59">
        <f>I214+I216+I227+I225+I232+I238+I234</f>
        <v>24988.105</v>
      </c>
      <c r="J213" s="59">
        <f>J214+J216+J227+J225+J232+J238+J234</f>
        <v>1978.579</v>
      </c>
    </row>
    <row r="214" spans="1:10" ht="20.25" x14ac:dyDescent="0.25">
      <c r="B214" s="102"/>
      <c r="C214" s="104" t="s">
        <v>564</v>
      </c>
      <c r="D214" s="33">
        <f>D215</f>
        <v>10397.975</v>
      </c>
      <c r="E214" s="33">
        <f t="shared" ref="E214:J214" si="18">E215</f>
        <v>0</v>
      </c>
      <c r="F214" s="33">
        <f t="shared" si="18"/>
        <v>10445.831</v>
      </c>
      <c r="G214" s="33">
        <f t="shared" si="18"/>
        <v>0</v>
      </c>
      <c r="H214" s="33">
        <f t="shared" si="18"/>
        <v>0</v>
      </c>
      <c r="I214" s="33">
        <f t="shared" si="18"/>
        <v>0</v>
      </c>
      <c r="J214" s="33">
        <f t="shared" si="18"/>
        <v>0</v>
      </c>
    </row>
    <row r="215" spans="1:10" ht="95.25" customHeight="1" x14ac:dyDescent="0.25">
      <c r="A215" s="61" t="s">
        <v>186</v>
      </c>
      <c r="B215" s="133">
        <v>1</v>
      </c>
      <c r="C215" s="144" t="s">
        <v>181</v>
      </c>
      <c r="D215" s="129">
        <v>10397.975</v>
      </c>
      <c r="E215" s="132"/>
      <c r="F215" s="343">
        <v>10445.831</v>
      </c>
      <c r="G215" s="132"/>
      <c r="H215" s="132"/>
      <c r="I215" s="167"/>
      <c r="J215" s="132"/>
    </row>
    <row r="216" spans="1:10" s="235" customFormat="1" ht="69.75" customHeight="1" x14ac:dyDescent="0.25">
      <c r="A216" s="61"/>
      <c r="B216" s="3"/>
      <c r="C216" s="230" t="s">
        <v>569</v>
      </c>
      <c r="D216" s="67">
        <f>D217+D218+D219+D220+D221+D222+D223+D224</f>
        <v>0</v>
      </c>
      <c r="E216" s="67">
        <f t="shared" ref="E216:J216" si="19">E217+E218+E219+E220+E221+E222+E223+E224</f>
        <v>0</v>
      </c>
      <c r="F216" s="67">
        <f t="shared" si="19"/>
        <v>0</v>
      </c>
      <c r="G216" s="67">
        <f t="shared" si="19"/>
        <v>8307</v>
      </c>
      <c r="H216" s="67">
        <f t="shared" si="19"/>
        <v>0</v>
      </c>
      <c r="I216" s="67">
        <f>I217+I218+I219+I220+I221+I222+I223+I224</f>
        <v>8397</v>
      </c>
      <c r="J216" s="67">
        <f t="shared" si="19"/>
        <v>0</v>
      </c>
    </row>
    <row r="217" spans="1:10" s="235" customFormat="1" ht="95.25" customHeight="1" x14ac:dyDescent="0.25">
      <c r="A217" s="61"/>
      <c r="B217" s="3">
        <v>1</v>
      </c>
      <c r="C217" s="251" t="s">
        <v>866</v>
      </c>
      <c r="D217" s="9"/>
      <c r="E217" s="9"/>
      <c r="F217" s="9"/>
      <c r="G217" s="192">
        <v>200</v>
      </c>
      <c r="H217" s="9"/>
      <c r="I217" s="238">
        <v>200</v>
      </c>
      <c r="J217" s="9"/>
    </row>
    <row r="218" spans="1:10" s="235" customFormat="1" ht="113.25" customHeight="1" x14ac:dyDescent="0.25">
      <c r="A218" s="61"/>
      <c r="B218" s="3">
        <v>2</v>
      </c>
      <c r="C218" s="251" t="s">
        <v>867</v>
      </c>
      <c r="D218" s="9"/>
      <c r="E218" s="9"/>
      <c r="F218" s="9"/>
      <c r="G218" s="192">
        <v>600</v>
      </c>
      <c r="H218" s="9"/>
      <c r="I218" s="238">
        <v>600</v>
      </c>
      <c r="J218" s="9"/>
    </row>
    <row r="219" spans="1:10" s="235" customFormat="1" ht="95.25" customHeight="1" x14ac:dyDescent="0.25">
      <c r="A219" s="61"/>
      <c r="B219" s="3">
        <v>3</v>
      </c>
      <c r="C219" s="251" t="s">
        <v>868</v>
      </c>
      <c r="D219" s="9"/>
      <c r="E219" s="9"/>
      <c r="F219" s="9"/>
      <c r="G219" s="192">
        <v>1480</v>
      </c>
      <c r="H219" s="9"/>
      <c r="I219" s="238">
        <v>1480</v>
      </c>
      <c r="J219" s="9"/>
    </row>
    <row r="220" spans="1:10" s="235" customFormat="1" ht="95.25" customHeight="1" x14ac:dyDescent="0.25">
      <c r="A220" s="61"/>
      <c r="B220" s="3">
        <v>4</v>
      </c>
      <c r="C220" s="251" t="s">
        <v>869</v>
      </c>
      <c r="D220" s="9"/>
      <c r="E220" s="9"/>
      <c r="F220" s="9"/>
      <c r="G220" s="192">
        <v>1370</v>
      </c>
      <c r="H220" s="9"/>
      <c r="I220" s="238">
        <v>1370</v>
      </c>
      <c r="J220" s="9"/>
    </row>
    <row r="221" spans="1:10" s="235" customFormat="1" ht="120" customHeight="1" x14ac:dyDescent="0.25">
      <c r="A221" s="61"/>
      <c r="B221" s="3">
        <v>5</v>
      </c>
      <c r="C221" s="251" t="s">
        <v>870</v>
      </c>
      <c r="D221" s="9"/>
      <c r="E221" s="9"/>
      <c r="F221" s="9"/>
      <c r="G221" s="192">
        <v>1370</v>
      </c>
      <c r="H221" s="9"/>
      <c r="I221" s="238">
        <v>1370</v>
      </c>
      <c r="J221" s="9"/>
    </row>
    <row r="222" spans="1:10" s="235" customFormat="1" ht="140.25" customHeight="1" x14ac:dyDescent="0.25">
      <c r="A222" s="61"/>
      <c r="B222" s="3">
        <v>6</v>
      </c>
      <c r="C222" s="251" t="s">
        <v>871</v>
      </c>
      <c r="D222" s="9"/>
      <c r="E222" s="9"/>
      <c r="F222" s="9"/>
      <c r="G222" s="192">
        <v>1187</v>
      </c>
      <c r="H222" s="9"/>
      <c r="I222" s="238">
        <v>1187</v>
      </c>
      <c r="J222" s="9"/>
    </row>
    <row r="223" spans="1:10" s="235" customFormat="1" ht="120" customHeight="1" x14ac:dyDescent="0.25">
      <c r="A223" s="61"/>
      <c r="B223" s="3">
        <v>7</v>
      </c>
      <c r="C223" s="251" t="s">
        <v>872</v>
      </c>
      <c r="D223" s="9"/>
      <c r="E223" s="9"/>
      <c r="F223" s="9"/>
      <c r="G223" s="192">
        <v>2100</v>
      </c>
      <c r="H223" s="9"/>
      <c r="I223" s="463">
        <v>1490</v>
      </c>
      <c r="J223" s="9"/>
    </row>
    <row r="224" spans="1:10" s="235" customFormat="1" ht="75.75" customHeight="1" x14ac:dyDescent="0.25">
      <c r="A224" s="61"/>
      <c r="B224" s="3">
        <v>8</v>
      </c>
      <c r="C224" s="251" t="s">
        <v>758</v>
      </c>
      <c r="D224" s="9"/>
      <c r="E224" s="9"/>
      <c r="F224" s="9"/>
      <c r="G224" s="192"/>
      <c r="H224" s="9"/>
      <c r="I224" s="463">
        <v>700</v>
      </c>
      <c r="J224" s="9"/>
    </row>
    <row r="225" spans="1:10" ht="43.5" customHeight="1" x14ac:dyDescent="0.25">
      <c r="A225" s="61"/>
      <c r="B225" s="87"/>
      <c r="C225" s="119" t="s">
        <v>183</v>
      </c>
      <c r="D225" s="59">
        <f>D226</f>
        <v>556.96799999999996</v>
      </c>
      <c r="E225" s="59">
        <f t="shared" ref="E225:J225" si="20">E226</f>
        <v>0</v>
      </c>
      <c r="F225" s="59">
        <f t="shared" si="20"/>
        <v>0</v>
      </c>
      <c r="G225" s="59">
        <f t="shared" si="20"/>
        <v>0</v>
      </c>
      <c r="H225" s="59">
        <f t="shared" si="20"/>
        <v>128.434</v>
      </c>
      <c r="I225" s="59">
        <f t="shared" si="20"/>
        <v>0</v>
      </c>
      <c r="J225" s="59">
        <f t="shared" si="20"/>
        <v>400.685</v>
      </c>
    </row>
    <row r="226" spans="1:10" ht="95.25" customHeight="1" x14ac:dyDescent="0.25">
      <c r="A226" s="61"/>
      <c r="B226" s="133">
        <v>1</v>
      </c>
      <c r="C226" s="131" t="s">
        <v>677</v>
      </c>
      <c r="D226" s="125">
        <v>556.96799999999996</v>
      </c>
      <c r="E226" s="132"/>
      <c r="F226" s="132"/>
      <c r="G226" s="132"/>
      <c r="H226" s="125">
        <v>128.434</v>
      </c>
      <c r="I226" s="378"/>
      <c r="J226" s="125">
        <v>400.685</v>
      </c>
    </row>
    <row r="227" spans="1:10" ht="20.25" x14ac:dyDescent="0.25">
      <c r="A227" s="61"/>
      <c r="B227" s="1"/>
      <c r="C227" s="104" t="s">
        <v>186</v>
      </c>
      <c r="D227" s="33">
        <f>D228+D229+D230+D231</f>
        <v>10373.501</v>
      </c>
      <c r="E227" s="33">
        <f t="shared" ref="E227:J227" si="21">E228+E229+E230+E231</f>
        <v>0</v>
      </c>
      <c r="F227" s="33">
        <f t="shared" si="21"/>
        <v>0</v>
      </c>
      <c r="G227" s="33">
        <f t="shared" si="21"/>
        <v>6130.6</v>
      </c>
      <c r="H227" s="33">
        <f t="shared" si="21"/>
        <v>882.78300000000002</v>
      </c>
      <c r="I227" s="33">
        <f>I228+I229+I230+I231</f>
        <v>800</v>
      </c>
      <c r="J227" s="33">
        <f t="shared" si="21"/>
        <v>1149.2339999999999</v>
      </c>
    </row>
    <row r="228" spans="1:10" ht="409.5" x14ac:dyDescent="0.25">
      <c r="A228" s="61"/>
      <c r="B228" s="133">
        <v>1</v>
      </c>
      <c r="C228" s="131" t="s">
        <v>676</v>
      </c>
      <c r="D228" s="125">
        <v>2160.0839999999998</v>
      </c>
      <c r="E228" s="128"/>
      <c r="F228" s="128"/>
      <c r="G228" s="128"/>
      <c r="H228" s="125">
        <v>882.78300000000002</v>
      </c>
      <c r="I228" s="378"/>
      <c r="J228" s="125">
        <v>1149.2339999999999</v>
      </c>
    </row>
    <row r="229" spans="1:10" ht="37.5" x14ac:dyDescent="0.25">
      <c r="A229" s="36"/>
      <c r="B229" s="133">
        <v>2</v>
      </c>
      <c r="C229" s="134" t="s">
        <v>559</v>
      </c>
      <c r="D229" s="130">
        <v>8213.4169999999995</v>
      </c>
      <c r="E229" s="128"/>
      <c r="F229" s="128"/>
      <c r="G229" s="362">
        <f>5330600/1000</f>
        <v>5330.6</v>
      </c>
      <c r="H229" s="128"/>
      <c r="I229" s="167"/>
      <c r="J229" s="128"/>
    </row>
    <row r="230" spans="1:10" s="235" customFormat="1" ht="75" x14ac:dyDescent="0.25">
      <c r="A230" s="36"/>
      <c r="B230" s="3">
        <v>3</v>
      </c>
      <c r="C230" s="251" t="s">
        <v>759</v>
      </c>
      <c r="D230" s="173"/>
      <c r="E230" s="67"/>
      <c r="F230" s="67"/>
      <c r="G230" s="344">
        <v>400</v>
      </c>
      <c r="H230" s="67"/>
      <c r="I230" s="238">
        <v>400</v>
      </c>
      <c r="J230" s="67"/>
    </row>
    <row r="231" spans="1:10" s="235" customFormat="1" ht="75" x14ac:dyDescent="0.25">
      <c r="A231" s="36"/>
      <c r="B231" s="3">
        <v>4</v>
      </c>
      <c r="C231" s="251" t="s">
        <v>760</v>
      </c>
      <c r="D231" s="173"/>
      <c r="E231" s="67"/>
      <c r="F231" s="67"/>
      <c r="G231" s="344">
        <v>400</v>
      </c>
      <c r="H231" s="67"/>
      <c r="I231" s="238">
        <v>400</v>
      </c>
      <c r="J231" s="67"/>
    </row>
    <row r="232" spans="1:10" ht="20.25" x14ac:dyDescent="0.25">
      <c r="A232" s="36"/>
      <c r="B232" s="1"/>
      <c r="C232" s="121" t="s">
        <v>185</v>
      </c>
      <c r="D232" s="124">
        <f>D233</f>
        <v>428.66</v>
      </c>
      <c r="E232" s="124">
        <f t="shared" ref="E232:J232" si="22">E233</f>
        <v>0</v>
      </c>
      <c r="F232" s="124">
        <f t="shared" si="22"/>
        <v>0</v>
      </c>
      <c r="G232" s="124">
        <f t="shared" si="22"/>
        <v>0</v>
      </c>
      <c r="H232" s="124">
        <f t="shared" si="22"/>
        <v>0</v>
      </c>
      <c r="I232" s="124">
        <f t="shared" si="22"/>
        <v>0</v>
      </c>
      <c r="J232" s="124">
        <f t="shared" si="22"/>
        <v>428.66</v>
      </c>
    </row>
    <row r="233" spans="1:10" ht="44.25" customHeight="1" x14ac:dyDescent="0.25">
      <c r="A233" s="36"/>
      <c r="B233" s="133">
        <v>1</v>
      </c>
      <c r="C233" s="131" t="s">
        <v>818</v>
      </c>
      <c r="D233" s="131">
        <v>428.66</v>
      </c>
      <c r="E233" s="128"/>
      <c r="F233" s="128"/>
      <c r="G233" s="128"/>
      <c r="H233" s="141"/>
      <c r="I233" s="279"/>
      <c r="J233" s="131">
        <v>428.66</v>
      </c>
    </row>
    <row r="234" spans="1:10" ht="40.5" x14ac:dyDescent="0.25">
      <c r="A234" s="36"/>
      <c r="B234" s="3"/>
      <c r="C234" s="124" t="s">
        <v>565</v>
      </c>
      <c r="D234" s="79">
        <f>D235+D236+D237</f>
        <v>55129.922000000006</v>
      </c>
      <c r="E234" s="79">
        <f t="shared" ref="E234:J234" si="23">E235+E236+E237</f>
        <v>0</v>
      </c>
      <c r="F234" s="79">
        <f t="shared" si="23"/>
        <v>0</v>
      </c>
      <c r="G234" s="79">
        <f t="shared" si="23"/>
        <v>9988.1049999999996</v>
      </c>
      <c r="H234" s="79">
        <f t="shared" si="23"/>
        <v>0</v>
      </c>
      <c r="I234" s="79">
        <f>I235+I236+I237</f>
        <v>9988.1049999999996</v>
      </c>
      <c r="J234" s="79">
        <f t="shared" si="23"/>
        <v>0</v>
      </c>
    </row>
    <row r="235" spans="1:10" ht="37.5" x14ac:dyDescent="0.25">
      <c r="A235" s="36"/>
      <c r="B235" s="185">
        <v>1</v>
      </c>
      <c r="C235" s="195" t="s">
        <v>507</v>
      </c>
      <c r="D235" s="184">
        <v>20795.826000000001</v>
      </c>
      <c r="E235" s="33"/>
      <c r="F235" s="33"/>
      <c r="G235" s="352"/>
      <c r="H235" s="33"/>
      <c r="I235" s="59"/>
      <c r="J235" s="33"/>
    </row>
    <row r="236" spans="1:10" ht="93.75" x14ac:dyDescent="0.25">
      <c r="A236" s="36"/>
      <c r="B236" s="185">
        <v>2</v>
      </c>
      <c r="C236" s="195" t="s">
        <v>710</v>
      </c>
      <c r="D236" s="184">
        <v>9988.1049999999996</v>
      </c>
      <c r="E236" s="33"/>
      <c r="F236" s="33"/>
      <c r="G236" s="360">
        <v>9988.1049999999996</v>
      </c>
      <c r="H236" s="33"/>
      <c r="I236" s="59">
        <v>9988.1049999999996</v>
      </c>
      <c r="J236" s="33"/>
    </row>
    <row r="237" spans="1:10" ht="56.25" x14ac:dyDescent="0.25">
      <c r="A237" s="36"/>
      <c r="B237" s="185">
        <v>3</v>
      </c>
      <c r="C237" s="195" t="s">
        <v>508</v>
      </c>
      <c r="D237" s="184">
        <v>24345.991000000002</v>
      </c>
      <c r="E237" s="33"/>
      <c r="F237" s="33"/>
      <c r="G237" s="352"/>
      <c r="H237" s="33"/>
      <c r="I237" s="59"/>
      <c r="J237" s="33"/>
    </row>
    <row r="238" spans="1:10" ht="40.5" x14ac:dyDescent="0.25">
      <c r="A238" s="36"/>
      <c r="B238" s="105"/>
      <c r="C238" s="105" t="s">
        <v>181</v>
      </c>
      <c r="D238" s="70">
        <f>D239+D240+D241+D242+D243</f>
        <v>15992.096</v>
      </c>
      <c r="E238" s="70">
        <f t="shared" ref="E238:J238" si="24">E239+E240+E241+E242+E243</f>
        <v>12679.85</v>
      </c>
      <c r="F238" s="70">
        <f t="shared" si="24"/>
        <v>0</v>
      </c>
      <c r="G238" s="70">
        <f t="shared" si="24"/>
        <v>9115.2459999999992</v>
      </c>
      <c r="H238" s="70">
        <f t="shared" si="24"/>
        <v>0</v>
      </c>
      <c r="I238" s="70">
        <f t="shared" si="24"/>
        <v>5803</v>
      </c>
      <c r="J238" s="70">
        <f t="shared" si="24"/>
        <v>0</v>
      </c>
    </row>
    <row r="239" spans="1:10" ht="93.75" x14ac:dyDescent="0.25">
      <c r="A239" s="36"/>
      <c r="B239" s="125">
        <v>1</v>
      </c>
      <c r="C239" s="338" t="s">
        <v>442</v>
      </c>
      <c r="D239" s="127">
        <v>15992.096</v>
      </c>
      <c r="E239" s="127">
        <v>12679.85</v>
      </c>
      <c r="F239" s="128"/>
      <c r="G239" s="346">
        <f>3312246/1000</f>
        <v>3312.2460000000001</v>
      </c>
      <c r="H239" s="128"/>
      <c r="I239" s="167"/>
      <c r="J239" s="128"/>
    </row>
    <row r="240" spans="1:10" ht="75" x14ac:dyDescent="0.25">
      <c r="A240" s="36"/>
      <c r="B240" s="72">
        <v>3</v>
      </c>
      <c r="C240" s="251" t="s">
        <v>761</v>
      </c>
      <c r="D240" s="2"/>
      <c r="E240" s="33"/>
      <c r="F240" s="33"/>
      <c r="G240" s="361">
        <v>1490</v>
      </c>
      <c r="H240" s="33"/>
      <c r="I240" s="59">
        <v>1490</v>
      </c>
      <c r="J240" s="33"/>
    </row>
    <row r="241" spans="1:10" ht="75" x14ac:dyDescent="0.25">
      <c r="A241" s="36"/>
      <c r="B241" s="72">
        <v>4</v>
      </c>
      <c r="C241" s="251" t="s">
        <v>762</v>
      </c>
      <c r="D241" s="2"/>
      <c r="E241" s="33"/>
      <c r="F241" s="33"/>
      <c r="G241" s="361">
        <v>1490</v>
      </c>
      <c r="H241" s="33"/>
      <c r="I241" s="59">
        <v>1490</v>
      </c>
      <c r="J241" s="33"/>
    </row>
    <row r="242" spans="1:10" ht="75" x14ac:dyDescent="0.25">
      <c r="A242" s="36"/>
      <c r="B242" s="72">
        <v>5</v>
      </c>
      <c r="C242" s="251" t="s">
        <v>763</v>
      </c>
      <c r="D242" s="2"/>
      <c r="E242" s="33"/>
      <c r="F242" s="33"/>
      <c r="G242" s="361">
        <v>1486</v>
      </c>
      <c r="H242" s="33"/>
      <c r="I242" s="59">
        <v>1486</v>
      </c>
      <c r="J242" s="33"/>
    </row>
    <row r="243" spans="1:10" ht="75" x14ac:dyDescent="0.25">
      <c r="A243" s="36"/>
      <c r="B243" s="72">
        <v>6</v>
      </c>
      <c r="C243" s="251" t="s">
        <v>764</v>
      </c>
      <c r="D243" s="2"/>
      <c r="E243" s="33"/>
      <c r="F243" s="33"/>
      <c r="G243" s="361">
        <v>1337</v>
      </c>
      <c r="H243" s="33"/>
      <c r="I243" s="59">
        <v>1337</v>
      </c>
      <c r="J243" s="33"/>
    </row>
    <row r="244" spans="1:10" ht="22.5" x14ac:dyDescent="0.25">
      <c r="A244" s="36"/>
      <c r="B244" s="72"/>
      <c r="C244" s="505" t="s">
        <v>964</v>
      </c>
      <c r="D244" s="2"/>
      <c r="E244" s="33">
        <f>E245</f>
        <v>873.87199999999996</v>
      </c>
      <c r="F244" s="33"/>
      <c r="G244" s="361"/>
      <c r="H244" s="33"/>
      <c r="I244" s="59"/>
      <c r="J244" s="33"/>
    </row>
    <row r="245" spans="1:10" ht="56.25" x14ac:dyDescent="0.25">
      <c r="A245" s="36"/>
      <c r="B245" s="72">
        <v>1</v>
      </c>
      <c r="C245" s="251" t="s">
        <v>965</v>
      </c>
      <c r="D245" s="2"/>
      <c r="E245" s="351">
        <v>873.87199999999996</v>
      </c>
      <c r="F245" s="33"/>
      <c r="G245" s="361"/>
      <c r="H245" s="33"/>
      <c r="I245" s="59"/>
      <c r="J245" s="33"/>
    </row>
    <row r="246" spans="1:10" ht="22.5" x14ac:dyDescent="0.25">
      <c r="B246" s="654" t="s">
        <v>8</v>
      </c>
      <c r="C246" s="655"/>
      <c r="D246" s="59" t="e">
        <f>D247+D251+D254+D270+D284+D290+D295+D311+D314+D317+D327</f>
        <v>#REF!</v>
      </c>
      <c r="E246" s="59">
        <f>E247+E251+E254+E270+E284+E290+E295+E311+E314+E317</f>
        <v>24437.957000000002</v>
      </c>
      <c r="F246" s="59">
        <f>F247+F251+F254+F270+F284+F290+F295+F311+F314+F317+F327</f>
        <v>29396.076000000001</v>
      </c>
      <c r="G246" s="59">
        <f>G247+G251+G254+G270+G284+G290+G295+G311+G314+G317+G327</f>
        <v>15545.8</v>
      </c>
      <c r="H246" s="59">
        <f>H247+H251+H254+H270+H284+H290+H295+H311+H314+H317+H327</f>
        <v>8583.4989800000003</v>
      </c>
      <c r="I246" s="59">
        <f>I247+I251+I254+I270+I284+I290+I295+I311+I314+I317+I327</f>
        <v>15000</v>
      </c>
      <c r="J246" s="59">
        <f>J247+J251+J254+J270+J284+J290+J295+J311+J314+J317+J327</f>
        <v>59281.784</v>
      </c>
    </row>
    <row r="247" spans="1:10" ht="22.5" x14ac:dyDescent="0.25">
      <c r="B247" s="107"/>
      <c r="C247" s="104" t="s">
        <v>566</v>
      </c>
      <c r="D247" s="33" t="e">
        <f>D248+D249+D250</f>
        <v>#REF!</v>
      </c>
      <c r="E247" s="33">
        <f t="shared" ref="E247:J247" si="25">E248+E249+E250</f>
        <v>0</v>
      </c>
      <c r="F247" s="33">
        <f t="shared" si="25"/>
        <v>0</v>
      </c>
      <c r="G247" s="33">
        <f t="shared" si="25"/>
        <v>0</v>
      </c>
      <c r="H247" s="33">
        <f t="shared" si="25"/>
        <v>472.25347999999997</v>
      </c>
      <c r="I247" s="33">
        <f>I248+I249+I250</f>
        <v>0</v>
      </c>
      <c r="J247" s="33">
        <f t="shared" si="25"/>
        <v>2131.7199999999998</v>
      </c>
    </row>
    <row r="248" spans="1:10" ht="156" customHeight="1" x14ac:dyDescent="0.25">
      <c r="A248" s="61" t="s">
        <v>182</v>
      </c>
      <c r="B248" s="191">
        <v>1</v>
      </c>
      <c r="C248" s="189" t="s">
        <v>9</v>
      </c>
      <c r="D248" s="183" t="e">
        <f>E248+#REF!+#REF!+F248+#REF!+H248+J248+#REF!</f>
        <v>#REF!</v>
      </c>
      <c r="E248" s="139"/>
      <c r="F248" s="139"/>
      <c r="G248" s="345"/>
      <c r="H248" s="372">
        <v>198.68436</v>
      </c>
      <c r="I248" s="379"/>
      <c r="J248" s="345"/>
    </row>
    <row r="249" spans="1:10" ht="103.5" customHeight="1" x14ac:dyDescent="0.25">
      <c r="A249" s="61" t="s">
        <v>182</v>
      </c>
      <c r="B249" s="191">
        <v>2</v>
      </c>
      <c r="C249" s="189" t="s">
        <v>10</v>
      </c>
      <c r="D249" s="183">
        <v>1221.3820000000001</v>
      </c>
      <c r="E249" s="139"/>
      <c r="F249" s="139"/>
      <c r="G249" s="345"/>
      <c r="H249" s="372">
        <v>36.711120000000001</v>
      </c>
      <c r="I249" s="379"/>
      <c r="J249" s="345"/>
    </row>
    <row r="250" spans="1:10" ht="103.5" customHeight="1" x14ac:dyDescent="0.25">
      <c r="A250" s="36"/>
      <c r="B250" s="133">
        <v>3</v>
      </c>
      <c r="C250" s="144" t="s">
        <v>681</v>
      </c>
      <c r="D250" s="142">
        <v>2368.578</v>
      </c>
      <c r="E250" s="132"/>
      <c r="F250" s="132"/>
      <c r="G250" s="129"/>
      <c r="H250" s="380">
        <v>236.858</v>
      </c>
      <c r="I250" s="378"/>
      <c r="J250" s="129">
        <v>2131.7199999999998</v>
      </c>
    </row>
    <row r="251" spans="1:10" ht="20.25" x14ac:dyDescent="0.25">
      <c r="A251" s="36"/>
      <c r="B251" s="1"/>
      <c r="C251" s="104" t="s">
        <v>183</v>
      </c>
      <c r="D251" s="75">
        <f>D252+D253</f>
        <v>6550.7389999999996</v>
      </c>
      <c r="E251" s="75">
        <f t="shared" ref="E251:J251" si="26">E252+E253</f>
        <v>0</v>
      </c>
      <c r="F251" s="75">
        <f t="shared" si="26"/>
        <v>6550.7389999999996</v>
      </c>
      <c r="G251" s="75">
        <f t="shared" si="26"/>
        <v>0</v>
      </c>
      <c r="H251" s="75">
        <f t="shared" si="26"/>
        <v>0</v>
      </c>
      <c r="I251" s="75">
        <f>I252+I253</f>
        <v>0</v>
      </c>
      <c r="J251" s="75">
        <f t="shared" si="26"/>
        <v>0</v>
      </c>
    </row>
    <row r="252" spans="1:10" ht="132.75" customHeight="1" x14ac:dyDescent="0.25">
      <c r="A252" s="36"/>
      <c r="B252" s="133">
        <v>1</v>
      </c>
      <c r="C252" s="126" t="s">
        <v>458</v>
      </c>
      <c r="D252" s="142">
        <f>SUM(E252:J252)</f>
        <v>2816.01</v>
      </c>
      <c r="E252" s="148"/>
      <c r="F252" s="343">
        <v>2816.01</v>
      </c>
      <c r="G252" s="132"/>
      <c r="H252" s="147"/>
      <c r="I252" s="279"/>
      <c r="J252" s="132"/>
    </row>
    <row r="253" spans="1:10" ht="103.5" customHeight="1" x14ac:dyDescent="0.25">
      <c r="A253" s="36"/>
      <c r="B253" s="133">
        <v>2</v>
      </c>
      <c r="C253" s="126" t="s">
        <v>459</v>
      </c>
      <c r="D253" s="142">
        <f>SUM(E253:J253)</f>
        <v>3734.7289999999998</v>
      </c>
      <c r="E253" s="148"/>
      <c r="F253" s="343">
        <v>3734.7289999999998</v>
      </c>
      <c r="G253" s="132"/>
      <c r="H253" s="147"/>
      <c r="I253" s="279"/>
      <c r="J253" s="132"/>
    </row>
    <row r="254" spans="1:10" ht="54.75" customHeight="1" x14ac:dyDescent="0.25">
      <c r="A254" s="36"/>
      <c r="B254" s="1"/>
      <c r="C254" s="105" t="s">
        <v>569</v>
      </c>
      <c r="D254" s="75" t="e">
        <f t="shared" ref="D254:J254" si="27">SUM(D255:D269)</f>
        <v>#REF!</v>
      </c>
      <c r="E254" s="75">
        <f t="shared" si="27"/>
        <v>1799.866</v>
      </c>
      <c r="F254" s="75">
        <f t="shared" si="27"/>
        <v>8124.1380000000008</v>
      </c>
      <c r="G254" s="75">
        <f t="shared" si="27"/>
        <v>0</v>
      </c>
      <c r="H254" s="75">
        <f t="shared" si="27"/>
        <v>456.61825999999996</v>
      </c>
      <c r="I254" s="75">
        <f t="shared" si="27"/>
        <v>0</v>
      </c>
      <c r="J254" s="75">
        <f t="shared" si="27"/>
        <v>421.89800000000002</v>
      </c>
    </row>
    <row r="255" spans="1:10" ht="165.75" customHeight="1" x14ac:dyDescent="0.25">
      <c r="A255" s="36" t="s">
        <v>184</v>
      </c>
      <c r="B255" s="145">
        <v>1</v>
      </c>
      <c r="C255" s="135" t="s">
        <v>11</v>
      </c>
      <c r="D255" s="146" t="e">
        <f>E255+#REF!+#REF!+F255+#REF!+H255+J255+#REF!</f>
        <v>#REF!</v>
      </c>
      <c r="E255" s="139">
        <v>899.98800000000006</v>
      </c>
      <c r="F255" s="345"/>
      <c r="G255" s="345"/>
      <c r="H255" s="372">
        <v>58.7376</v>
      </c>
      <c r="I255" s="379"/>
      <c r="J255" s="345"/>
    </row>
    <row r="256" spans="1:10" ht="150" x14ac:dyDescent="0.25">
      <c r="A256" s="36" t="s">
        <v>184</v>
      </c>
      <c r="B256" s="145">
        <v>2</v>
      </c>
      <c r="C256" s="135" t="s">
        <v>12</v>
      </c>
      <c r="D256" s="146" t="e">
        <f>E256+#REF!+#REF!+F256+#REF!+H256+J256+#REF!</f>
        <v>#REF!</v>
      </c>
      <c r="E256" s="139">
        <v>899.87800000000004</v>
      </c>
      <c r="F256" s="345"/>
      <c r="G256" s="345"/>
      <c r="H256" s="372">
        <v>84.6738</v>
      </c>
      <c r="I256" s="379"/>
      <c r="J256" s="345"/>
    </row>
    <row r="257" spans="1:10" ht="56.25" x14ac:dyDescent="0.25">
      <c r="A257" s="36"/>
      <c r="B257" s="133">
        <v>3</v>
      </c>
      <c r="C257" s="126" t="s">
        <v>456</v>
      </c>
      <c r="D257" s="142">
        <v>3758.3290000000002</v>
      </c>
      <c r="E257" s="148"/>
      <c r="F257" s="343">
        <v>3758.3290000000002</v>
      </c>
      <c r="G257" s="129"/>
      <c r="H257" s="380"/>
      <c r="I257" s="378"/>
      <c r="J257" s="129"/>
    </row>
    <row r="258" spans="1:10" ht="37.5" x14ac:dyDescent="0.25">
      <c r="A258" s="36"/>
      <c r="B258" s="133">
        <v>4</v>
      </c>
      <c r="C258" s="126" t="s">
        <v>457</v>
      </c>
      <c r="D258" s="142">
        <f>SUM(E258:J258)</f>
        <v>3294.3530000000001</v>
      </c>
      <c r="E258" s="148"/>
      <c r="F258" s="343">
        <v>3294.3530000000001</v>
      </c>
      <c r="G258" s="129"/>
      <c r="H258" s="380"/>
      <c r="I258" s="378"/>
      <c r="J258" s="129"/>
    </row>
    <row r="259" spans="1:10" ht="112.5" x14ac:dyDescent="0.25">
      <c r="A259" s="36"/>
      <c r="B259" s="145">
        <v>5</v>
      </c>
      <c r="C259" s="150" t="s">
        <v>15</v>
      </c>
      <c r="D259" s="146" t="e">
        <f>E259+#REF!+#REF!+F259+#REF!+H259+J259+#REF!</f>
        <v>#REF!</v>
      </c>
      <c r="E259" s="139"/>
      <c r="F259" s="345"/>
      <c r="G259" s="345"/>
      <c r="H259" s="381">
        <v>158.09585999999999</v>
      </c>
      <c r="I259" s="382"/>
      <c r="J259" s="345"/>
    </row>
    <row r="260" spans="1:10" ht="20.25" x14ac:dyDescent="0.25">
      <c r="A260" s="36"/>
      <c r="B260" s="133">
        <v>6</v>
      </c>
      <c r="C260" s="126" t="s">
        <v>461</v>
      </c>
      <c r="D260" s="142">
        <f>SUM(E260:J260)</f>
        <v>1071.4559999999999</v>
      </c>
      <c r="E260" s="148"/>
      <c r="F260" s="343">
        <v>1071.4559999999999</v>
      </c>
      <c r="G260" s="129"/>
      <c r="H260" s="380"/>
      <c r="I260" s="378"/>
      <c r="J260" s="129"/>
    </row>
    <row r="261" spans="1:10" ht="75" x14ac:dyDescent="0.25">
      <c r="A261" s="36"/>
      <c r="B261" s="1">
        <v>7</v>
      </c>
      <c r="C261" s="11" t="s">
        <v>331</v>
      </c>
      <c r="D261" s="30">
        <v>1800</v>
      </c>
      <c r="E261" s="40"/>
      <c r="F261" s="383"/>
      <c r="G261" s="352"/>
      <c r="H261" s="351"/>
      <c r="I261" s="33"/>
      <c r="J261" s="351"/>
    </row>
    <row r="262" spans="1:10" ht="56.25" x14ac:dyDescent="0.25">
      <c r="A262" s="36"/>
      <c r="B262" s="1">
        <v>8</v>
      </c>
      <c r="C262" s="11" t="s">
        <v>332</v>
      </c>
      <c r="D262" s="30">
        <v>1200</v>
      </c>
      <c r="E262" s="40"/>
      <c r="F262" s="383"/>
      <c r="G262" s="352"/>
      <c r="H262" s="351"/>
      <c r="I262" s="33"/>
      <c r="J262" s="351"/>
    </row>
    <row r="263" spans="1:10" ht="131.25" x14ac:dyDescent="0.25">
      <c r="A263" s="36"/>
      <c r="B263" s="1">
        <v>9</v>
      </c>
      <c r="C263" s="11" t="s">
        <v>333</v>
      </c>
      <c r="D263" s="30">
        <v>14160</v>
      </c>
      <c r="E263" s="40"/>
      <c r="F263" s="383"/>
      <c r="G263" s="352"/>
      <c r="H263" s="351"/>
      <c r="I263" s="33"/>
      <c r="J263" s="351"/>
    </row>
    <row r="264" spans="1:10" ht="56.25" x14ac:dyDescent="0.25">
      <c r="A264" s="36"/>
      <c r="B264" s="1">
        <v>10</v>
      </c>
      <c r="C264" s="11" t="s">
        <v>334</v>
      </c>
      <c r="D264" s="30">
        <v>1830</v>
      </c>
      <c r="E264" s="40"/>
      <c r="F264" s="359"/>
      <c r="G264" s="352"/>
      <c r="H264" s="351"/>
      <c r="I264" s="33"/>
      <c r="J264" s="351"/>
    </row>
    <row r="265" spans="1:10" ht="56.25" x14ac:dyDescent="0.25">
      <c r="A265" s="36"/>
      <c r="B265" s="1">
        <v>11</v>
      </c>
      <c r="C265" s="11" t="s">
        <v>335</v>
      </c>
      <c r="D265" s="30">
        <v>1362</v>
      </c>
      <c r="E265" s="40"/>
      <c r="F265" s="359"/>
      <c r="G265" s="352"/>
      <c r="H265" s="351"/>
      <c r="I265" s="33"/>
      <c r="J265" s="351"/>
    </row>
    <row r="266" spans="1:10" ht="56.25" x14ac:dyDescent="0.25">
      <c r="A266" s="36"/>
      <c r="B266" s="133">
        <v>12</v>
      </c>
      <c r="C266" s="131" t="s">
        <v>688</v>
      </c>
      <c r="D266" s="131">
        <v>304.67</v>
      </c>
      <c r="E266" s="152"/>
      <c r="F266" s="384"/>
      <c r="G266" s="384"/>
      <c r="H266" s="125">
        <v>77.661000000000001</v>
      </c>
      <c r="I266" s="378"/>
      <c r="J266" s="125">
        <v>211.00800000000001</v>
      </c>
    </row>
    <row r="267" spans="1:10" ht="56.25" x14ac:dyDescent="0.25">
      <c r="A267" s="36"/>
      <c r="B267" s="133">
        <v>13</v>
      </c>
      <c r="C267" s="131" t="s">
        <v>689</v>
      </c>
      <c r="D267" s="131">
        <v>303.464</v>
      </c>
      <c r="E267" s="152"/>
      <c r="F267" s="384"/>
      <c r="G267" s="384"/>
      <c r="H267" s="125">
        <v>77.45</v>
      </c>
      <c r="I267" s="378"/>
      <c r="J267" s="125">
        <v>210.89</v>
      </c>
    </row>
    <row r="268" spans="1:10" ht="175.5" customHeight="1" x14ac:dyDescent="0.25">
      <c r="A268" s="36"/>
      <c r="B268" s="1">
        <v>14</v>
      </c>
      <c r="C268" s="19" t="s">
        <v>22</v>
      </c>
      <c r="D268" s="30" t="e">
        <f>E268+#REF!+#REF!+F268+#REF!+H268+J268+#REF!</f>
        <v>#REF!</v>
      </c>
      <c r="E268" s="40"/>
      <c r="F268" s="359"/>
      <c r="G268" s="352"/>
      <c r="H268" s="351"/>
      <c r="I268" s="33"/>
      <c r="J268" s="351"/>
    </row>
    <row r="269" spans="1:10" ht="112.5" x14ac:dyDescent="0.25">
      <c r="A269" s="36"/>
      <c r="B269" s="1">
        <v>15</v>
      </c>
      <c r="C269" s="19" t="s">
        <v>23</v>
      </c>
      <c r="D269" s="30" t="e">
        <f>E269+#REF!+#REF!+F269+#REF!+H269+J269+#REF!</f>
        <v>#REF!</v>
      </c>
      <c r="E269" s="40"/>
      <c r="F269" s="359"/>
      <c r="G269" s="352"/>
      <c r="H269" s="351"/>
      <c r="I269" s="33"/>
      <c r="J269" s="351"/>
    </row>
    <row r="270" spans="1:10" ht="40.5" x14ac:dyDescent="0.25">
      <c r="A270" s="36"/>
      <c r="B270" s="1"/>
      <c r="C270" s="105" t="s">
        <v>570</v>
      </c>
      <c r="D270" s="75" t="e">
        <f>D271+D272+D273+D274+D275+D276+D277+D278+D279+D280+D281+D282+D283</f>
        <v>#REF!</v>
      </c>
      <c r="E270" s="75">
        <f>E271+E272+E273</f>
        <v>8862.2800000000007</v>
      </c>
      <c r="F270" s="75">
        <f>F271+F272+F273+F274+F275+F276+F277+F278+F279+F280+F281+F282+F283</f>
        <v>2113.06</v>
      </c>
      <c r="G270" s="75">
        <f>G271+G272+G273+G274+G275+G276+G277+G278+G279+G280+G281+G282+G283</f>
        <v>15000</v>
      </c>
      <c r="H270" s="75">
        <f>H271+H272+H273+H274+H275+H276+H277+H278+H279+H280+H281+H282+H283</f>
        <v>1106.92</v>
      </c>
      <c r="I270" s="75">
        <f>I271+I272+I273+I274+I275+I276+I277+I278+I279+I280+I281+I282+I283</f>
        <v>15000</v>
      </c>
      <c r="J270" s="75">
        <f>J271+J272+J273+J274+J275+J276+J277+J278+J279+J280+J281+J282+J283</f>
        <v>7644.3109999999997</v>
      </c>
    </row>
    <row r="271" spans="1:10" ht="37.5" x14ac:dyDescent="0.25">
      <c r="A271" s="36"/>
      <c r="B271" s="133">
        <v>1</v>
      </c>
      <c r="C271" s="126" t="s">
        <v>19</v>
      </c>
      <c r="D271" s="142" t="e">
        <f>E271+#REF!+#REF!+F271+#REF!+H271+J295+#REF!</f>
        <v>#REF!</v>
      </c>
      <c r="E271" s="350">
        <v>8862.2800000000007</v>
      </c>
      <c r="F271" s="129"/>
      <c r="G271" s="129"/>
      <c r="H271" s="350">
        <v>1106.92</v>
      </c>
      <c r="I271" s="385"/>
      <c r="J271" s="129"/>
    </row>
    <row r="272" spans="1:10" ht="20.25" x14ac:dyDescent="0.25">
      <c r="A272" s="36"/>
      <c r="B272" s="133">
        <v>2</v>
      </c>
      <c r="C272" s="126" t="s">
        <v>460</v>
      </c>
      <c r="D272" s="142">
        <f>SUM(E272:J272)</f>
        <v>2113.06</v>
      </c>
      <c r="E272" s="386"/>
      <c r="F272" s="343">
        <v>2113.06</v>
      </c>
      <c r="G272" s="129"/>
      <c r="H272" s="350"/>
      <c r="I272" s="385"/>
      <c r="J272" s="129"/>
    </row>
    <row r="273" spans="1:10" ht="56.25" x14ac:dyDescent="0.25">
      <c r="A273" s="36"/>
      <c r="B273" s="133">
        <v>3</v>
      </c>
      <c r="C273" s="126" t="s">
        <v>680</v>
      </c>
      <c r="D273" s="142">
        <v>7644.3109999999997</v>
      </c>
      <c r="E273" s="386"/>
      <c r="F273" s="129"/>
      <c r="G273" s="129"/>
      <c r="H273" s="350"/>
      <c r="I273" s="385"/>
      <c r="J273" s="129">
        <v>7644.3109999999997</v>
      </c>
    </row>
    <row r="274" spans="1:10" s="235" customFormat="1" ht="150" x14ac:dyDescent="0.25">
      <c r="A274" s="36"/>
      <c r="B274" s="3">
        <v>4</v>
      </c>
      <c r="C274" s="252" t="s">
        <v>765</v>
      </c>
      <c r="D274" s="16"/>
      <c r="E274" s="17"/>
      <c r="F274" s="9"/>
      <c r="G274" s="192">
        <v>2000</v>
      </c>
      <c r="H274" s="14"/>
      <c r="I274" s="76">
        <v>2000</v>
      </c>
      <c r="J274" s="9"/>
    </row>
    <row r="275" spans="1:10" s="235" customFormat="1" ht="161.25" customHeight="1" x14ac:dyDescent="0.25">
      <c r="A275" s="36"/>
      <c r="B275" s="3">
        <v>5</v>
      </c>
      <c r="C275" s="253" t="s">
        <v>766</v>
      </c>
      <c r="D275" s="16"/>
      <c r="E275" s="17"/>
      <c r="F275" s="9"/>
      <c r="G275" s="192">
        <v>600</v>
      </c>
      <c r="H275" s="14"/>
      <c r="I275" s="76">
        <v>600</v>
      </c>
      <c r="J275" s="9"/>
    </row>
    <row r="276" spans="1:10" s="235" customFormat="1" ht="164.25" customHeight="1" x14ac:dyDescent="0.25">
      <c r="A276" s="36"/>
      <c r="B276" s="3">
        <v>6</v>
      </c>
      <c r="C276" s="253" t="s">
        <v>767</v>
      </c>
      <c r="D276" s="16"/>
      <c r="E276" s="17"/>
      <c r="F276" s="9"/>
      <c r="G276" s="192">
        <v>2000</v>
      </c>
      <c r="H276" s="14"/>
      <c r="I276" s="76">
        <v>2000</v>
      </c>
      <c r="J276" s="9"/>
    </row>
    <row r="277" spans="1:10" s="235" customFormat="1" ht="167.25" customHeight="1" x14ac:dyDescent="0.25">
      <c r="A277" s="36"/>
      <c r="B277" s="3">
        <v>7</v>
      </c>
      <c r="C277" s="253" t="s">
        <v>768</v>
      </c>
      <c r="D277" s="16"/>
      <c r="E277" s="17"/>
      <c r="F277" s="9"/>
      <c r="G277" s="192">
        <v>2000</v>
      </c>
      <c r="H277" s="14"/>
      <c r="I277" s="76">
        <v>2000</v>
      </c>
      <c r="J277" s="9"/>
    </row>
    <row r="278" spans="1:10" s="235" customFormat="1" ht="148.5" customHeight="1" x14ac:dyDescent="0.25">
      <c r="A278" s="36"/>
      <c r="B278" s="3">
        <v>8</v>
      </c>
      <c r="C278" s="253" t="s">
        <v>769</v>
      </c>
      <c r="D278" s="16"/>
      <c r="E278" s="17"/>
      <c r="F278" s="9"/>
      <c r="G278" s="192">
        <v>1000</v>
      </c>
      <c r="H278" s="14"/>
      <c r="I278" s="76">
        <v>1000</v>
      </c>
      <c r="J278" s="9"/>
    </row>
    <row r="279" spans="1:10" s="235" customFormat="1" ht="168.75" x14ac:dyDescent="0.25">
      <c r="A279" s="36"/>
      <c r="B279" s="3">
        <v>9</v>
      </c>
      <c r="C279" s="253" t="s">
        <v>770</v>
      </c>
      <c r="D279" s="16"/>
      <c r="E279" s="17"/>
      <c r="F279" s="9"/>
      <c r="G279" s="192">
        <v>1800</v>
      </c>
      <c r="H279" s="14"/>
      <c r="I279" s="76">
        <v>1800</v>
      </c>
      <c r="J279" s="9"/>
    </row>
    <row r="280" spans="1:10" s="235" customFormat="1" ht="168.75" x14ac:dyDescent="0.25">
      <c r="A280" s="36"/>
      <c r="B280" s="3">
        <v>10</v>
      </c>
      <c r="C280" s="253" t="s">
        <v>771</v>
      </c>
      <c r="D280" s="16"/>
      <c r="E280" s="17"/>
      <c r="F280" s="9"/>
      <c r="G280" s="192">
        <v>2000</v>
      </c>
      <c r="H280" s="14"/>
      <c r="I280" s="76">
        <v>2000</v>
      </c>
      <c r="J280" s="9"/>
    </row>
    <row r="281" spans="1:10" s="235" customFormat="1" ht="146.25" customHeight="1" x14ac:dyDescent="0.25">
      <c r="A281" s="36"/>
      <c r="B281" s="3">
        <v>11</v>
      </c>
      <c r="C281" s="253" t="s">
        <v>772</v>
      </c>
      <c r="D281" s="16"/>
      <c r="E281" s="17"/>
      <c r="F281" s="9"/>
      <c r="G281" s="192">
        <v>800</v>
      </c>
      <c r="H281" s="14"/>
      <c r="I281" s="76">
        <v>800</v>
      </c>
      <c r="J281" s="9"/>
    </row>
    <row r="282" spans="1:10" s="235" customFormat="1" ht="153.75" customHeight="1" x14ac:dyDescent="0.25">
      <c r="A282" s="36"/>
      <c r="B282" s="3">
        <v>12</v>
      </c>
      <c r="C282" s="253" t="s">
        <v>773</v>
      </c>
      <c r="D282" s="16"/>
      <c r="E282" s="17"/>
      <c r="F282" s="9"/>
      <c r="G282" s="192">
        <v>2000</v>
      </c>
      <c r="H282" s="14"/>
      <c r="I282" s="76">
        <v>2000</v>
      </c>
      <c r="J282" s="9"/>
    </row>
    <row r="283" spans="1:10" s="235" customFormat="1" ht="168.75" x14ac:dyDescent="0.25">
      <c r="A283" s="36"/>
      <c r="B283" s="3">
        <v>13</v>
      </c>
      <c r="C283" s="254" t="s">
        <v>774</v>
      </c>
      <c r="D283" s="16"/>
      <c r="E283" s="17"/>
      <c r="F283" s="9"/>
      <c r="G283" s="192">
        <v>800</v>
      </c>
      <c r="H283" s="14"/>
      <c r="I283" s="76">
        <v>800</v>
      </c>
      <c r="J283" s="9"/>
    </row>
    <row r="284" spans="1:10" ht="22.5" x14ac:dyDescent="0.25">
      <c r="A284" s="36"/>
      <c r="B284" s="1"/>
      <c r="C284" s="107" t="s">
        <v>567</v>
      </c>
      <c r="D284" s="75" t="e">
        <f>SUM(D285:D289)</f>
        <v>#REF!</v>
      </c>
      <c r="E284" s="75">
        <f t="shared" ref="E284:J284" si="28">SUM(E285:E289)</f>
        <v>0</v>
      </c>
      <c r="F284" s="75">
        <f t="shared" si="28"/>
        <v>3076.8580000000002</v>
      </c>
      <c r="G284" s="75">
        <f t="shared" si="28"/>
        <v>500</v>
      </c>
      <c r="H284" s="75">
        <f t="shared" si="28"/>
        <v>166.22064</v>
      </c>
      <c r="I284" s="75">
        <f t="shared" si="28"/>
        <v>0</v>
      </c>
      <c r="J284" s="75">
        <f t="shared" si="28"/>
        <v>0</v>
      </c>
    </row>
    <row r="285" spans="1:10" ht="97.5" customHeight="1" x14ac:dyDescent="0.25">
      <c r="A285" s="36" t="s">
        <v>182</v>
      </c>
      <c r="B285" s="145">
        <v>1</v>
      </c>
      <c r="C285" s="135" t="s">
        <v>13</v>
      </c>
      <c r="D285" s="146" t="e">
        <f>E285+#REF!+#REF!+F285+#REF!+H285+J285+#REF!</f>
        <v>#REF!</v>
      </c>
      <c r="E285" s="139"/>
      <c r="F285" s="345"/>
      <c r="G285" s="345"/>
      <c r="H285" s="372">
        <v>96.034890000000004</v>
      </c>
      <c r="I285" s="278"/>
      <c r="J285" s="139"/>
    </row>
    <row r="286" spans="1:10" ht="77.25" customHeight="1" x14ac:dyDescent="0.25">
      <c r="A286" s="36" t="s">
        <v>182</v>
      </c>
      <c r="B286" s="145">
        <v>2</v>
      </c>
      <c r="C286" s="135" t="s">
        <v>14</v>
      </c>
      <c r="D286" s="146" t="e">
        <f>E286+#REF!+#REF!+F286+#REF!+H286+J286+#REF!</f>
        <v>#REF!</v>
      </c>
      <c r="E286" s="139"/>
      <c r="F286" s="345"/>
      <c r="G286" s="345"/>
      <c r="H286" s="372">
        <v>23.028600000000001</v>
      </c>
      <c r="I286" s="278"/>
      <c r="J286" s="139"/>
    </row>
    <row r="287" spans="1:10" ht="56.25" x14ac:dyDescent="0.25">
      <c r="A287" s="36" t="s">
        <v>188</v>
      </c>
      <c r="B287" s="145">
        <v>3</v>
      </c>
      <c r="C287" s="135" t="s">
        <v>193</v>
      </c>
      <c r="D287" s="146" t="e">
        <f>E287+#REF!+#REF!+F287+#REF!+H287+J287+#REF!</f>
        <v>#REF!</v>
      </c>
      <c r="E287" s="139"/>
      <c r="F287" s="345"/>
      <c r="G287" s="345"/>
      <c r="H287" s="372">
        <v>47.157150000000001</v>
      </c>
      <c r="I287" s="278"/>
      <c r="J287" s="139"/>
    </row>
    <row r="288" spans="1:10" ht="139.5" customHeight="1" x14ac:dyDescent="0.25">
      <c r="A288" s="36"/>
      <c r="B288" s="133">
        <v>4</v>
      </c>
      <c r="C288" s="126" t="s">
        <v>463</v>
      </c>
      <c r="D288" s="142">
        <f>SUM(E288:J288)</f>
        <v>3076.8580000000002</v>
      </c>
      <c r="E288" s="148"/>
      <c r="F288" s="343">
        <v>3076.8580000000002</v>
      </c>
      <c r="G288" s="129"/>
      <c r="H288" s="387"/>
      <c r="I288" s="282"/>
      <c r="J288" s="132"/>
    </row>
    <row r="289" spans="1:10" s="235" customFormat="1" ht="139.5" customHeight="1" x14ac:dyDescent="0.25">
      <c r="A289" s="36"/>
      <c r="B289" s="3">
        <v>5</v>
      </c>
      <c r="C289" s="6" t="s">
        <v>863</v>
      </c>
      <c r="D289" s="16"/>
      <c r="E289" s="17"/>
      <c r="F289" s="174"/>
      <c r="G289" s="343">
        <v>500</v>
      </c>
      <c r="H289" s="415"/>
      <c r="I289" s="93"/>
      <c r="J289" s="9"/>
    </row>
    <row r="290" spans="1:10" ht="22.5" x14ac:dyDescent="0.25">
      <c r="A290" s="36"/>
      <c r="B290" s="1"/>
      <c r="C290" s="107" t="s">
        <v>568</v>
      </c>
      <c r="D290" s="75" t="e">
        <f>D291+D292+D293+D294</f>
        <v>#REF!</v>
      </c>
      <c r="E290" s="75">
        <f t="shared" ref="E290:J290" si="29">E291+E292+E293+E294</f>
        <v>10699.205</v>
      </c>
      <c r="F290" s="75">
        <f t="shared" si="29"/>
        <v>0</v>
      </c>
      <c r="G290" s="75">
        <f t="shared" si="29"/>
        <v>0</v>
      </c>
      <c r="H290" s="75">
        <f t="shared" si="29"/>
        <v>4684.3157000000001</v>
      </c>
      <c r="I290" s="75">
        <f>I291+I292+I293+I294</f>
        <v>0</v>
      </c>
      <c r="J290" s="75">
        <f t="shared" si="29"/>
        <v>40446.254000000001</v>
      </c>
    </row>
    <row r="291" spans="1:10" ht="111.75" customHeight="1" x14ac:dyDescent="0.25">
      <c r="A291" s="36" t="s">
        <v>181</v>
      </c>
      <c r="B291" s="133">
        <v>1</v>
      </c>
      <c r="C291" s="126" t="s">
        <v>16</v>
      </c>
      <c r="D291" s="142" t="e">
        <f>E291+#REF!+#REF!+F291+#REF!+H291+J291+#REF!</f>
        <v>#REF!</v>
      </c>
      <c r="E291" s="386">
        <v>4524.6019999999999</v>
      </c>
      <c r="F291" s="129"/>
      <c r="G291" s="129"/>
      <c r="H291" s="388">
        <v>1134.2909999999999</v>
      </c>
      <c r="I291" s="389"/>
      <c r="J291" s="129"/>
    </row>
    <row r="292" spans="1:10" ht="112.5" customHeight="1" x14ac:dyDescent="0.25">
      <c r="A292" s="36" t="s">
        <v>181</v>
      </c>
      <c r="B292" s="133">
        <v>2</v>
      </c>
      <c r="C292" s="126" t="s">
        <v>17</v>
      </c>
      <c r="D292" s="142" t="e">
        <f>E292+#REF!+#REF!+F292+#REF!+H292+J292+#REF!</f>
        <v>#REF!</v>
      </c>
      <c r="E292" s="386">
        <v>3168.5129999999999</v>
      </c>
      <c r="F292" s="129"/>
      <c r="G292" s="129"/>
      <c r="H292" s="386">
        <v>371.21600000000001</v>
      </c>
      <c r="I292" s="390"/>
      <c r="J292" s="129"/>
    </row>
    <row r="293" spans="1:10" ht="116.25" customHeight="1" x14ac:dyDescent="0.25">
      <c r="A293" s="36" t="s">
        <v>181</v>
      </c>
      <c r="B293" s="133">
        <v>3</v>
      </c>
      <c r="C293" s="126" t="s">
        <v>18</v>
      </c>
      <c r="D293" s="142" t="e">
        <f>E293+#REF!+#REF!+F293+#REF!+H293+J293+#REF!</f>
        <v>#REF!</v>
      </c>
      <c r="E293" s="386">
        <v>3006.09</v>
      </c>
      <c r="F293" s="129"/>
      <c r="G293" s="129"/>
      <c r="H293" s="388">
        <v>353.15269999999998</v>
      </c>
      <c r="I293" s="389"/>
      <c r="J293" s="129"/>
    </row>
    <row r="294" spans="1:10" ht="116.25" customHeight="1" x14ac:dyDescent="0.25">
      <c r="A294" s="36"/>
      <c r="B294" s="133">
        <v>4</v>
      </c>
      <c r="C294" s="126" t="s">
        <v>678</v>
      </c>
      <c r="D294" s="142">
        <v>43271.91</v>
      </c>
      <c r="E294" s="386"/>
      <c r="F294" s="129"/>
      <c r="G294" s="129"/>
      <c r="H294" s="388">
        <v>2825.6559999999999</v>
      </c>
      <c r="I294" s="389"/>
      <c r="J294" s="387">
        <f>D294-H294</f>
        <v>40446.254000000001</v>
      </c>
    </row>
    <row r="295" spans="1:10" ht="52.5" customHeight="1" x14ac:dyDescent="0.25">
      <c r="A295" s="36" t="s">
        <v>184</v>
      </c>
      <c r="B295" s="1"/>
      <c r="C295" s="106" t="s">
        <v>181</v>
      </c>
      <c r="D295" s="75" t="e">
        <f>SUM(D296:D310)</f>
        <v>#REF!</v>
      </c>
      <c r="E295" s="75">
        <f t="shared" ref="E295:J295" si="30">SUM(E296:E310)</f>
        <v>262</v>
      </c>
      <c r="F295" s="75">
        <f t="shared" si="30"/>
        <v>0</v>
      </c>
      <c r="G295" s="75">
        <f t="shared" si="30"/>
        <v>0</v>
      </c>
      <c r="H295" s="75">
        <f t="shared" si="30"/>
        <v>118</v>
      </c>
      <c r="I295" s="75">
        <f>SUM(I296:I310)</f>
        <v>0</v>
      </c>
      <c r="J295" s="75">
        <f t="shared" si="30"/>
        <v>6794.8249999999998</v>
      </c>
    </row>
    <row r="296" spans="1:10" ht="102.75" customHeight="1" x14ac:dyDescent="0.25">
      <c r="A296" s="36" t="s">
        <v>181</v>
      </c>
      <c r="B296" s="133">
        <v>1</v>
      </c>
      <c r="C296" s="154" t="s">
        <v>20</v>
      </c>
      <c r="D296" s="387" t="e">
        <f>E296+#REF!+#REF!+F296+#REF!+H296+J296+#REF!</f>
        <v>#REF!</v>
      </c>
      <c r="E296" s="148">
        <v>262</v>
      </c>
      <c r="F296" s="132"/>
      <c r="G296" s="132"/>
      <c r="H296" s="388">
        <v>118</v>
      </c>
      <c r="I296" s="283"/>
      <c r="J296" s="132"/>
    </row>
    <row r="297" spans="1:10" ht="102.75" customHeight="1" x14ac:dyDescent="0.25">
      <c r="A297" s="36"/>
      <c r="B297" s="1">
        <v>2</v>
      </c>
      <c r="C297" s="10" t="s">
        <v>353</v>
      </c>
      <c r="D297" s="120">
        <v>1490</v>
      </c>
      <c r="E297" s="40"/>
      <c r="F297" s="40"/>
      <c r="G297" s="352"/>
      <c r="H297" s="351"/>
      <c r="I297" s="33"/>
      <c r="J297" s="351"/>
    </row>
    <row r="298" spans="1:10" ht="102.75" customHeight="1" x14ac:dyDescent="0.25">
      <c r="A298" s="36"/>
      <c r="B298" s="1">
        <v>3</v>
      </c>
      <c r="C298" s="10" t="s">
        <v>354</v>
      </c>
      <c r="D298" s="120">
        <v>1490</v>
      </c>
      <c r="E298" s="40"/>
      <c r="F298" s="40"/>
      <c r="G298" s="352"/>
      <c r="H298" s="351"/>
      <c r="I298" s="33"/>
      <c r="J298" s="351"/>
    </row>
    <row r="299" spans="1:10" ht="102.75" customHeight="1" x14ac:dyDescent="0.25">
      <c r="A299" s="36"/>
      <c r="B299" s="1">
        <v>4</v>
      </c>
      <c r="C299" s="10" t="s">
        <v>355</v>
      </c>
      <c r="D299" s="120">
        <v>1490</v>
      </c>
      <c r="E299" s="40"/>
      <c r="F299" s="40"/>
      <c r="G299" s="352"/>
      <c r="H299" s="351"/>
      <c r="I299" s="33"/>
      <c r="J299" s="351"/>
    </row>
    <row r="300" spans="1:10" ht="102.75" customHeight="1" x14ac:dyDescent="0.25">
      <c r="A300" s="36"/>
      <c r="B300" s="1">
        <v>5</v>
      </c>
      <c r="C300" s="10" t="s">
        <v>356</v>
      </c>
      <c r="D300" s="120">
        <v>1490</v>
      </c>
      <c r="E300" s="40"/>
      <c r="F300" s="40"/>
      <c r="G300" s="352"/>
      <c r="H300" s="351"/>
      <c r="I300" s="33"/>
      <c r="J300" s="351"/>
    </row>
    <row r="301" spans="1:10" ht="102.75" customHeight="1" x14ac:dyDescent="0.25">
      <c r="A301" s="36"/>
      <c r="B301" s="1">
        <v>6</v>
      </c>
      <c r="C301" s="10" t="s">
        <v>357</v>
      </c>
      <c r="D301" s="120">
        <v>1490</v>
      </c>
      <c r="E301" s="40"/>
      <c r="F301" s="40"/>
      <c r="G301" s="352"/>
      <c r="H301" s="351"/>
      <c r="I301" s="33"/>
      <c r="J301" s="351"/>
    </row>
    <row r="302" spans="1:10" ht="102.75" customHeight="1" x14ac:dyDescent="0.25">
      <c r="A302" s="36"/>
      <c r="B302" s="1">
        <v>7</v>
      </c>
      <c r="C302" s="10" t="s">
        <v>358</v>
      </c>
      <c r="D302" s="120">
        <v>900</v>
      </c>
      <c r="E302" s="40"/>
      <c r="F302" s="40"/>
      <c r="G302" s="352"/>
      <c r="H302" s="351"/>
      <c r="I302" s="33"/>
      <c r="J302" s="351"/>
    </row>
    <row r="303" spans="1:10" ht="102.75" customHeight="1" x14ac:dyDescent="0.25">
      <c r="A303" s="36"/>
      <c r="B303" s="1">
        <v>8</v>
      </c>
      <c r="C303" s="10" t="s">
        <v>359</v>
      </c>
      <c r="D303" s="120">
        <v>1490</v>
      </c>
      <c r="E303" s="40"/>
      <c r="F303" s="40"/>
      <c r="G303" s="352"/>
      <c r="H303" s="351"/>
      <c r="I303" s="33"/>
      <c r="J303" s="351"/>
    </row>
    <row r="304" spans="1:10" ht="102.75" customHeight="1" x14ac:dyDescent="0.25">
      <c r="A304" s="36"/>
      <c r="B304" s="1">
        <v>9</v>
      </c>
      <c r="C304" s="10" t="s">
        <v>357</v>
      </c>
      <c r="D304" s="120">
        <v>1490</v>
      </c>
      <c r="E304" s="40"/>
      <c r="F304" s="40"/>
      <c r="G304" s="352"/>
      <c r="H304" s="351"/>
      <c r="I304" s="33"/>
      <c r="J304" s="351"/>
    </row>
    <row r="305" spans="1:11" ht="102.75" customHeight="1" x14ac:dyDescent="0.25">
      <c r="A305" s="36"/>
      <c r="B305" s="1">
        <v>10</v>
      </c>
      <c r="C305" s="10" t="s">
        <v>360</v>
      </c>
      <c r="D305" s="120">
        <v>1490</v>
      </c>
      <c r="E305" s="40"/>
      <c r="F305" s="40"/>
      <c r="G305" s="352"/>
      <c r="H305" s="351"/>
      <c r="I305" s="33"/>
      <c r="J305" s="351"/>
    </row>
    <row r="306" spans="1:11" ht="102.75" customHeight="1" x14ac:dyDescent="0.25">
      <c r="A306" s="36"/>
      <c r="B306" s="1">
        <v>11</v>
      </c>
      <c r="C306" s="10" t="s">
        <v>361</v>
      </c>
      <c r="D306" s="120">
        <v>1490</v>
      </c>
      <c r="E306" s="40"/>
      <c r="F306" s="40"/>
      <c r="G306" s="352"/>
      <c r="H306" s="351"/>
      <c r="I306" s="33"/>
      <c r="J306" s="351"/>
    </row>
    <row r="307" spans="1:11" ht="102.75" customHeight="1" x14ac:dyDescent="0.25">
      <c r="A307" s="36"/>
      <c r="B307" s="1">
        <v>12</v>
      </c>
      <c r="C307" s="10" t="s">
        <v>362</v>
      </c>
      <c r="D307" s="120">
        <v>1490</v>
      </c>
      <c r="E307" s="40"/>
      <c r="F307" s="40"/>
      <c r="G307" s="352"/>
      <c r="H307" s="351"/>
      <c r="I307" s="33"/>
      <c r="J307" s="351"/>
    </row>
    <row r="308" spans="1:11" ht="102.75" customHeight="1" x14ac:dyDescent="0.25">
      <c r="A308" s="36"/>
      <c r="B308" s="1">
        <v>13</v>
      </c>
      <c r="C308" s="10" t="s">
        <v>363</v>
      </c>
      <c r="D308" s="120">
        <v>1300</v>
      </c>
      <c r="E308" s="40"/>
      <c r="F308" s="40"/>
      <c r="G308" s="352"/>
      <c r="H308" s="351"/>
      <c r="I308" s="33"/>
      <c r="J308" s="351"/>
    </row>
    <row r="309" spans="1:11" ht="102.75" customHeight="1" x14ac:dyDescent="0.25">
      <c r="A309" s="36"/>
      <c r="B309" s="1">
        <v>14</v>
      </c>
      <c r="C309" s="10" t="s">
        <v>364</v>
      </c>
      <c r="D309" s="120">
        <v>1100</v>
      </c>
      <c r="E309" s="40"/>
      <c r="F309" s="40"/>
      <c r="G309" s="352"/>
      <c r="H309" s="351"/>
      <c r="I309" s="33"/>
      <c r="J309" s="351"/>
    </row>
    <row r="310" spans="1:11" ht="102.75" customHeight="1" x14ac:dyDescent="0.25">
      <c r="A310" s="36"/>
      <c r="B310" s="133">
        <v>15</v>
      </c>
      <c r="C310" s="126" t="s">
        <v>679</v>
      </c>
      <c r="D310" s="387">
        <v>6794.8249999999998</v>
      </c>
      <c r="E310" s="152"/>
      <c r="F310" s="152"/>
      <c r="G310" s="377"/>
      <c r="H310" s="129"/>
      <c r="I310" s="128"/>
      <c r="J310" s="129">
        <v>6794.8249999999998</v>
      </c>
    </row>
    <row r="311" spans="1:11" ht="59.25" customHeight="1" x14ac:dyDescent="0.25">
      <c r="A311" s="36"/>
      <c r="B311" s="1"/>
      <c r="C311" s="106" t="s">
        <v>565</v>
      </c>
      <c r="D311" s="75" t="e">
        <f>D312+D313</f>
        <v>#REF!</v>
      </c>
      <c r="E311" s="75">
        <f t="shared" ref="E311:J311" si="31">E312+E313</f>
        <v>2814.6060000000002</v>
      </c>
      <c r="F311" s="75">
        <f t="shared" si="31"/>
        <v>0</v>
      </c>
      <c r="G311" s="75">
        <f t="shared" si="31"/>
        <v>45.8</v>
      </c>
      <c r="H311" s="75">
        <f t="shared" si="31"/>
        <v>979.4</v>
      </c>
      <c r="I311" s="75">
        <f>I312+I313</f>
        <v>0</v>
      </c>
      <c r="J311" s="75">
        <f t="shared" si="31"/>
        <v>0</v>
      </c>
    </row>
    <row r="312" spans="1:11" ht="59.25" customHeight="1" x14ac:dyDescent="0.25">
      <c r="A312" s="36"/>
      <c r="B312" s="1">
        <v>1</v>
      </c>
      <c r="C312" s="42" t="s">
        <v>848</v>
      </c>
      <c r="D312" s="75"/>
      <c r="E312" s="75"/>
      <c r="F312" s="75"/>
      <c r="G312" s="441">
        <v>45.8</v>
      </c>
      <c r="H312" s="75"/>
      <c r="I312" s="75"/>
      <c r="J312" s="75"/>
    </row>
    <row r="313" spans="1:11" ht="117.75" customHeight="1" x14ac:dyDescent="0.25">
      <c r="A313" s="36" t="s">
        <v>182</v>
      </c>
      <c r="B313" s="133">
        <v>2</v>
      </c>
      <c r="C313" s="126" t="s">
        <v>21</v>
      </c>
      <c r="D313" s="387" t="e">
        <f>E313+#REF!+#REF!+F313+#REF!+H313+J313+#REF!</f>
        <v>#REF!</v>
      </c>
      <c r="E313" s="386">
        <v>2814.6060000000002</v>
      </c>
      <c r="F313" s="129"/>
      <c r="G313" s="129"/>
      <c r="H313" s="386">
        <v>979.4</v>
      </c>
      <c r="I313" s="284"/>
      <c r="J313" s="132"/>
    </row>
    <row r="314" spans="1:11" ht="62.25" customHeight="1" x14ac:dyDescent="0.25">
      <c r="A314" s="36"/>
      <c r="B314" s="1"/>
      <c r="C314" s="106" t="s">
        <v>189</v>
      </c>
      <c r="D314" s="75" t="e">
        <f>D315+D316</f>
        <v>#REF!</v>
      </c>
      <c r="E314" s="75">
        <f t="shared" ref="E314:J314" si="32">E315+E316</f>
        <v>0</v>
      </c>
      <c r="F314" s="75">
        <f t="shared" si="32"/>
        <v>5797.0609999999997</v>
      </c>
      <c r="G314" s="75">
        <f t="shared" si="32"/>
        <v>0</v>
      </c>
      <c r="H314" s="75">
        <f t="shared" si="32"/>
        <v>0</v>
      </c>
      <c r="I314" s="75">
        <f>I315+I316</f>
        <v>0</v>
      </c>
      <c r="J314" s="75">
        <f t="shared" si="32"/>
        <v>0</v>
      </c>
      <c r="K314" s="75"/>
    </row>
    <row r="315" spans="1:11" ht="37.5" x14ac:dyDescent="0.25">
      <c r="A315" s="36"/>
      <c r="B315" s="133">
        <v>1</v>
      </c>
      <c r="C315" s="126" t="s">
        <v>454</v>
      </c>
      <c r="D315" s="387" t="e">
        <f>E315+#REF!+#REF!+F315+#REF!+H315+J315+#REF!</f>
        <v>#REF!</v>
      </c>
      <c r="E315" s="148"/>
      <c r="F315" s="343">
        <v>2716.681</v>
      </c>
      <c r="G315" s="132"/>
      <c r="H315" s="148"/>
      <c r="I315" s="284"/>
      <c r="J315" s="132"/>
    </row>
    <row r="316" spans="1:11" ht="37.5" x14ac:dyDescent="0.25">
      <c r="A316" s="36"/>
      <c r="B316" s="133">
        <v>2</v>
      </c>
      <c r="C316" s="126" t="s">
        <v>455</v>
      </c>
      <c r="D316" s="387" t="e">
        <f>E316+#REF!+#REF!+F316+#REF!+H316+J316+#REF!</f>
        <v>#REF!</v>
      </c>
      <c r="E316" s="148"/>
      <c r="F316" s="343">
        <v>3080.38</v>
      </c>
      <c r="G316" s="132"/>
      <c r="H316" s="148"/>
      <c r="I316" s="284"/>
      <c r="J316" s="132"/>
    </row>
    <row r="317" spans="1:11" ht="27" customHeight="1" x14ac:dyDescent="0.25">
      <c r="A317" s="36"/>
      <c r="B317" s="1"/>
      <c r="C317" s="106" t="s">
        <v>185</v>
      </c>
      <c r="D317" s="33" t="e">
        <f>D318+D319+D320+D321+D322+D323+D324+D325+D326</f>
        <v>#REF!</v>
      </c>
      <c r="E317" s="33">
        <f t="shared" ref="E317:J317" si="33">E318+E319+E320+E321+E322+E323+E324+E325+E326</f>
        <v>0</v>
      </c>
      <c r="F317" s="33">
        <f t="shared" si="33"/>
        <v>3734.22</v>
      </c>
      <c r="G317" s="33">
        <f t="shared" si="33"/>
        <v>0</v>
      </c>
      <c r="H317" s="33">
        <f t="shared" si="33"/>
        <v>3.7888999999999999</v>
      </c>
      <c r="I317" s="33">
        <f>I318+I319+I320+I321+I322+I323+I324+I325+I326</f>
        <v>0</v>
      </c>
      <c r="J317" s="33">
        <f t="shared" si="33"/>
        <v>1086.162</v>
      </c>
    </row>
    <row r="318" spans="1:11" ht="75" x14ac:dyDescent="0.25">
      <c r="A318" s="36"/>
      <c r="B318" s="133">
        <v>1</v>
      </c>
      <c r="C318" s="126" t="s">
        <v>462</v>
      </c>
      <c r="D318" s="387" t="e">
        <f>E318+#REF!+#REF!+F318+#REF!+H318+J318+#REF!</f>
        <v>#REF!</v>
      </c>
      <c r="E318" s="148"/>
      <c r="F318" s="343">
        <v>3734.22</v>
      </c>
      <c r="G318" s="129"/>
      <c r="H318" s="386"/>
      <c r="I318" s="390"/>
      <c r="J318" s="129"/>
    </row>
    <row r="319" spans="1:11" ht="112.5" x14ac:dyDescent="0.25">
      <c r="A319" s="36"/>
      <c r="B319" s="1">
        <v>2</v>
      </c>
      <c r="C319" s="11" t="s">
        <v>336</v>
      </c>
      <c r="D319" s="120">
        <v>311.39999999999998</v>
      </c>
      <c r="E319" s="40"/>
      <c r="F319" s="359"/>
      <c r="G319" s="352"/>
      <c r="H319" s="351"/>
      <c r="I319" s="33"/>
      <c r="J319" s="351"/>
    </row>
    <row r="320" spans="1:11" ht="131.25" x14ac:dyDescent="0.25">
      <c r="A320" s="36"/>
      <c r="B320" s="1">
        <v>3</v>
      </c>
      <c r="C320" s="11" t="s">
        <v>337</v>
      </c>
      <c r="D320" s="120">
        <v>392.7</v>
      </c>
      <c r="E320" s="40"/>
      <c r="F320" s="359"/>
      <c r="G320" s="352"/>
      <c r="H320" s="351"/>
      <c r="I320" s="33"/>
      <c r="J320" s="351"/>
    </row>
    <row r="321" spans="1:10" ht="131.25" x14ac:dyDescent="0.25">
      <c r="A321" s="36"/>
      <c r="B321" s="1">
        <v>4</v>
      </c>
      <c r="C321" s="11" t="s">
        <v>338</v>
      </c>
      <c r="D321" s="120">
        <v>553.20000000000005</v>
      </c>
      <c r="E321" s="40"/>
      <c r="F321" s="359"/>
      <c r="G321" s="352"/>
      <c r="H321" s="351"/>
      <c r="I321" s="33"/>
      <c r="J321" s="351"/>
    </row>
    <row r="322" spans="1:10" ht="131.25" x14ac:dyDescent="0.25">
      <c r="A322" s="36"/>
      <c r="B322" s="1">
        <v>5</v>
      </c>
      <c r="C322" s="11" t="s">
        <v>339</v>
      </c>
      <c r="D322" s="120">
        <v>42.2</v>
      </c>
      <c r="E322" s="40"/>
      <c r="F322" s="359"/>
      <c r="G322" s="352"/>
      <c r="H322" s="351"/>
      <c r="I322" s="33"/>
      <c r="J322" s="351"/>
    </row>
    <row r="323" spans="1:10" ht="112.5" x14ac:dyDescent="0.25">
      <c r="A323" s="36"/>
      <c r="B323" s="1">
        <v>6</v>
      </c>
      <c r="C323" s="11" t="s">
        <v>340</v>
      </c>
      <c r="D323" s="120">
        <v>67.099999999999994</v>
      </c>
      <c r="E323" s="40"/>
      <c r="F323" s="359"/>
      <c r="G323" s="352"/>
      <c r="H323" s="351"/>
      <c r="I323" s="33"/>
      <c r="J323" s="351"/>
    </row>
    <row r="324" spans="1:10" ht="112.5" x14ac:dyDescent="0.25">
      <c r="A324" s="36"/>
      <c r="B324" s="1">
        <v>7</v>
      </c>
      <c r="C324" s="11" t="s">
        <v>341</v>
      </c>
      <c r="D324" s="120">
        <v>105.6</v>
      </c>
      <c r="E324" s="40"/>
      <c r="F324" s="359"/>
      <c r="G324" s="352"/>
      <c r="H324" s="351"/>
      <c r="I324" s="33"/>
      <c r="J324" s="351"/>
    </row>
    <row r="325" spans="1:10" ht="75" x14ac:dyDescent="0.25">
      <c r="A325" s="36"/>
      <c r="B325" s="133">
        <v>8</v>
      </c>
      <c r="C325" s="126" t="s">
        <v>682</v>
      </c>
      <c r="D325" s="387">
        <v>1089.951</v>
      </c>
      <c r="E325" s="152"/>
      <c r="F325" s="384"/>
      <c r="G325" s="377"/>
      <c r="H325" s="129">
        <v>3.7888999999999999</v>
      </c>
      <c r="I325" s="128"/>
      <c r="J325" s="129">
        <v>1086.162</v>
      </c>
    </row>
    <row r="326" spans="1:10" ht="112.5" x14ac:dyDescent="0.25">
      <c r="A326" s="36"/>
      <c r="B326" s="1">
        <v>9</v>
      </c>
      <c r="C326" s="11" t="s">
        <v>342</v>
      </c>
      <c r="D326" s="120">
        <v>60.2</v>
      </c>
      <c r="E326" s="40"/>
      <c r="F326" s="359"/>
      <c r="G326" s="352"/>
      <c r="H326" s="351"/>
      <c r="I326" s="33"/>
      <c r="J326" s="351"/>
    </row>
    <row r="327" spans="1:10" ht="30" customHeight="1" x14ac:dyDescent="0.25">
      <c r="A327" s="36"/>
      <c r="B327" s="1"/>
      <c r="C327" s="106" t="s">
        <v>186</v>
      </c>
      <c r="D327" s="75" t="e">
        <f>SUM(D328:D342)</f>
        <v>#REF!</v>
      </c>
      <c r="E327" s="75">
        <f t="shared" ref="E327:J327" si="34">SUM(E328:E342)</f>
        <v>0</v>
      </c>
      <c r="F327" s="75">
        <f t="shared" si="34"/>
        <v>0</v>
      </c>
      <c r="G327" s="75">
        <f t="shared" si="34"/>
        <v>0</v>
      </c>
      <c r="H327" s="75">
        <f t="shared" si="34"/>
        <v>595.98199999999997</v>
      </c>
      <c r="I327" s="75">
        <f>SUM(I328:I342)</f>
        <v>0</v>
      </c>
      <c r="J327" s="75">
        <f t="shared" si="34"/>
        <v>756.61400000000003</v>
      </c>
    </row>
    <row r="328" spans="1:10" ht="56.25" x14ac:dyDescent="0.25">
      <c r="A328" s="36"/>
      <c r="B328" s="1">
        <v>1</v>
      </c>
      <c r="C328" s="11" t="s">
        <v>343</v>
      </c>
      <c r="D328" s="120" t="e">
        <f>E328+#REF!+#REF!+F328+#REF!+H328+J328+#REF!</f>
        <v>#REF!</v>
      </c>
      <c r="E328" s="40"/>
      <c r="F328" s="40"/>
      <c r="G328" s="352"/>
      <c r="H328" s="351"/>
      <c r="I328" s="33"/>
      <c r="J328" s="351"/>
    </row>
    <row r="329" spans="1:10" ht="56.25" x14ac:dyDescent="0.25">
      <c r="A329" s="36"/>
      <c r="B329" s="1">
        <v>2</v>
      </c>
      <c r="C329" s="11" t="s">
        <v>344</v>
      </c>
      <c r="D329" s="120" t="e">
        <f>E329+#REF!+#REF!+F329+#REF!+H329+J329+#REF!</f>
        <v>#REF!</v>
      </c>
      <c r="E329" s="40"/>
      <c r="F329" s="40"/>
      <c r="G329" s="352"/>
      <c r="H329" s="351"/>
      <c r="I329" s="33"/>
      <c r="J329" s="351"/>
    </row>
    <row r="330" spans="1:10" ht="75" x14ac:dyDescent="0.25">
      <c r="A330" s="36"/>
      <c r="B330" s="1">
        <v>3</v>
      </c>
      <c r="C330" s="11" t="s">
        <v>345</v>
      </c>
      <c r="D330" s="120" t="e">
        <f>E330+#REF!+#REF!+F330+#REF!+H330+J330+#REF!</f>
        <v>#REF!</v>
      </c>
      <c r="E330" s="40"/>
      <c r="F330" s="40"/>
      <c r="G330" s="352"/>
      <c r="H330" s="351"/>
      <c r="I330" s="33"/>
      <c r="J330" s="351"/>
    </row>
    <row r="331" spans="1:10" ht="56.25" x14ac:dyDescent="0.25">
      <c r="A331" s="36"/>
      <c r="B331" s="1">
        <v>4</v>
      </c>
      <c r="C331" s="11" t="s">
        <v>346</v>
      </c>
      <c r="D331" s="120" t="e">
        <f>E331+#REF!+#REF!+F331+#REF!+H331+J331+#REF!</f>
        <v>#REF!</v>
      </c>
      <c r="E331" s="40"/>
      <c r="F331" s="40"/>
      <c r="G331" s="352"/>
      <c r="H331" s="351"/>
      <c r="I331" s="33"/>
      <c r="J331" s="351"/>
    </row>
    <row r="332" spans="1:10" ht="56.25" x14ac:dyDescent="0.25">
      <c r="A332" s="36"/>
      <c r="B332" s="1">
        <v>5</v>
      </c>
      <c r="C332" s="11" t="s">
        <v>347</v>
      </c>
      <c r="D332" s="120" t="e">
        <f>E332+#REF!+#REF!+F332+#REF!+H332+J332+#REF!</f>
        <v>#REF!</v>
      </c>
      <c r="E332" s="40"/>
      <c r="F332" s="40"/>
      <c r="G332" s="352"/>
      <c r="H332" s="351"/>
      <c r="I332" s="33"/>
      <c r="J332" s="351"/>
    </row>
    <row r="333" spans="1:10" ht="56.25" x14ac:dyDescent="0.25">
      <c r="A333" s="36"/>
      <c r="B333" s="1">
        <v>6</v>
      </c>
      <c r="C333" s="11" t="s">
        <v>348</v>
      </c>
      <c r="D333" s="120" t="e">
        <f>E333+#REF!+#REF!+F333+#REF!+H333+J333+#REF!</f>
        <v>#REF!</v>
      </c>
      <c r="E333" s="40"/>
      <c r="F333" s="40"/>
      <c r="G333" s="352"/>
      <c r="H333" s="351"/>
      <c r="I333" s="33"/>
      <c r="J333" s="351"/>
    </row>
    <row r="334" spans="1:10" ht="93.75" x14ac:dyDescent="0.25">
      <c r="A334" s="36"/>
      <c r="B334" s="1">
        <v>7</v>
      </c>
      <c r="C334" s="11" t="s">
        <v>352</v>
      </c>
      <c r="D334" s="120" t="e">
        <f>E334+#REF!+#REF!+F334+#REF!+H334+J334+#REF!</f>
        <v>#REF!</v>
      </c>
      <c r="E334" s="40"/>
      <c r="F334" s="40"/>
      <c r="G334" s="352"/>
      <c r="H334" s="351"/>
      <c r="I334" s="33"/>
      <c r="J334" s="351"/>
    </row>
    <row r="335" spans="1:10" ht="75" x14ac:dyDescent="0.25">
      <c r="A335" s="36"/>
      <c r="B335" s="1">
        <v>8</v>
      </c>
      <c r="C335" s="11" t="s">
        <v>349</v>
      </c>
      <c r="D335" s="120" t="e">
        <f>E335+#REF!+#REF!+F335+#REF!+H335+J335+#REF!</f>
        <v>#REF!</v>
      </c>
      <c r="E335" s="40"/>
      <c r="F335" s="40"/>
      <c r="G335" s="352"/>
      <c r="H335" s="351"/>
      <c r="I335" s="33"/>
      <c r="J335" s="351"/>
    </row>
    <row r="336" spans="1:10" ht="75" x14ac:dyDescent="0.25">
      <c r="A336" s="36"/>
      <c r="B336" s="1">
        <v>9</v>
      </c>
      <c r="C336" s="11" t="s">
        <v>350</v>
      </c>
      <c r="D336" s="120" t="e">
        <f>E336+#REF!+#REF!+F336+#REF!+H336+J336+#REF!</f>
        <v>#REF!</v>
      </c>
      <c r="E336" s="40"/>
      <c r="F336" s="40"/>
      <c r="G336" s="352"/>
      <c r="H336" s="351"/>
      <c r="I336" s="33"/>
      <c r="J336" s="351"/>
    </row>
    <row r="337" spans="1:10" ht="75" x14ac:dyDescent="0.25">
      <c r="A337" s="36"/>
      <c r="B337" s="1">
        <v>10</v>
      </c>
      <c r="C337" s="11" t="s">
        <v>351</v>
      </c>
      <c r="D337" s="120" t="e">
        <f>E337+#REF!+#REF!+F337+#REF!+H337+J337+#REF!</f>
        <v>#REF!</v>
      </c>
      <c r="E337" s="40"/>
      <c r="F337" s="40"/>
      <c r="G337" s="352"/>
      <c r="H337" s="351"/>
      <c r="I337" s="33"/>
      <c r="J337" s="351"/>
    </row>
    <row r="338" spans="1:10" ht="21" x14ac:dyDescent="0.25">
      <c r="A338" s="36"/>
      <c r="B338" s="133">
        <v>11</v>
      </c>
      <c r="C338" s="131" t="s">
        <v>683</v>
      </c>
      <c r="D338" s="125">
        <v>303.959</v>
      </c>
      <c r="E338" s="155"/>
      <c r="F338" s="155"/>
      <c r="G338" s="377"/>
      <c r="H338" s="125">
        <v>139.25200000000001</v>
      </c>
      <c r="I338" s="378"/>
      <c r="J338" s="125">
        <v>149.23500000000001</v>
      </c>
    </row>
    <row r="339" spans="1:10" ht="21" x14ac:dyDescent="0.25">
      <c r="A339" s="36"/>
      <c r="B339" s="133">
        <v>12</v>
      </c>
      <c r="C339" s="131" t="s">
        <v>684</v>
      </c>
      <c r="D339" s="125">
        <v>246.21799999999999</v>
      </c>
      <c r="E339" s="155"/>
      <c r="F339" s="155"/>
      <c r="G339" s="377"/>
      <c r="H339" s="125">
        <v>112.863</v>
      </c>
      <c r="I339" s="378"/>
      <c r="J339" s="125">
        <v>120.815</v>
      </c>
    </row>
    <row r="340" spans="1:10" ht="21" x14ac:dyDescent="0.25">
      <c r="A340" s="36"/>
      <c r="B340" s="133">
        <v>13</v>
      </c>
      <c r="C340" s="131" t="s">
        <v>685</v>
      </c>
      <c r="D340" s="125">
        <v>343.16300000000001</v>
      </c>
      <c r="E340" s="155"/>
      <c r="F340" s="155"/>
      <c r="G340" s="377"/>
      <c r="H340" s="125">
        <v>102.94799999999999</v>
      </c>
      <c r="I340" s="378"/>
      <c r="J340" s="125">
        <v>228.77500000000001</v>
      </c>
    </row>
    <row r="341" spans="1:10" ht="21" x14ac:dyDescent="0.25">
      <c r="A341" s="36"/>
      <c r="B341" s="133">
        <v>14</v>
      </c>
      <c r="C341" s="131" t="s">
        <v>686</v>
      </c>
      <c r="D341" s="125">
        <v>99.177999999999997</v>
      </c>
      <c r="E341" s="155"/>
      <c r="F341" s="155"/>
      <c r="G341" s="377"/>
      <c r="H341" s="125">
        <v>44.445999999999998</v>
      </c>
      <c r="I341" s="378"/>
      <c r="J341" s="125">
        <v>49.588999999999999</v>
      </c>
    </row>
    <row r="342" spans="1:10" ht="21" x14ac:dyDescent="0.25">
      <c r="A342" s="36"/>
      <c r="B342" s="133">
        <v>15</v>
      </c>
      <c r="C342" s="131" t="s">
        <v>687</v>
      </c>
      <c r="D342" s="125">
        <v>425.392</v>
      </c>
      <c r="E342" s="155"/>
      <c r="F342" s="155"/>
      <c r="G342" s="377"/>
      <c r="H342" s="125">
        <v>196.47300000000001</v>
      </c>
      <c r="I342" s="378"/>
      <c r="J342" s="125">
        <v>208.2</v>
      </c>
    </row>
    <row r="343" spans="1:10" ht="22.5" x14ac:dyDescent="0.25">
      <c r="B343" s="650" t="s">
        <v>88</v>
      </c>
      <c r="C343" s="650"/>
      <c r="D343" s="76" t="e">
        <f>D344+D354+D356+D361+D365+D379+D393+D400+D402+D406</f>
        <v>#REF!</v>
      </c>
      <c r="E343" s="76">
        <f t="shared" ref="E343:J343" si="35">E344+E354+E356+E361+E365+E379+E393+E400+E402+E406</f>
        <v>5868.3069999999998</v>
      </c>
      <c r="F343" s="76">
        <f t="shared" si="35"/>
        <v>927.42100000000005</v>
      </c>
      <c r="G343" s="76">
        <f t="shared" si="35"/>
        <v>11453.184999999998</v>
      </c>
      <c r="H343" s="76">
        <f t="shared" si="35"/>
        <v>1269.9768899999999</v>
      </c>
      <c r="I343" s="76">
        <f t="shared" si="35"/>
        <v>6878.7339999999995</v>
      </c>
      <c r="J343" s="76">
        <f t="shared" si="35"/>
        <v>1086.0372900000002</v>
      </c>
    </row>
    <row r="344" spans="1:10" ht="45" x14ac:dyDescent="0.25">
      <c r="B344" s="107"/>
      <c r="C344" s="106" t="s">
        <v>569</v>
      </c>
      <c r="D344" s="70" t="e">
        <f>D345+D346+D347+D348+D349+D350</f>
        <v>#REF!</v>
      </c>
      <c r="E344" s="70">
        <f t="shared" ref="E344:J344" si="36">E345+E346+E347+E348+E349+E350</f>
        <v>0</v>
      </c>
      <c r="F344" s="70">
        <f t="shared" si="36"/>
        <v>927.42100000000005</v>
      </c>
      <c r="G344" s="70">
        <f t="shared" si="36"/>
        <v>1298.558</v>
      </c>
      <c r="H344" s="70">
        <f t="shared" si="36"/>
        <v>354.14261999999997</v>
      </c>
      <c r="I344" s="70">
        <f>I345+I346+I347+I348+I349+I350</f>
        <v>1298.558</v>
      </c>
      <c r="J344" s="70">
        <f t="shared" si="36"/>
        <v>206.5</v>
      </c>
    </row>
    <row r="345" spans="1:10" ht="150" x14ac:dyDescent="0.25">
      <c r="A345" s="36" t="s">
        <v>184</v>
      </c>
      <c r="B345" s="133">
        <v>1</v>
      </c>
      <c r="C345" s="126" t="s">
        <v>176</v>
      </c>
      <c r="D345" s="147">
        <v>927.42100000000005</v>
      </c>
      <c r="E345" s="132"/>
      <c r="F345" s="343">
        <v>927.42100000000005</v>
      </c>
      <c r="G345" s="129"/>
      <c r="H345" s="129"/>
      <c r="I345" s="128"/>
      <c r="J345" s="129"/>
    </row>
    <row r="346" spans="1:10" ht="112.5" x14ac:dyDescent="0.25">
      <c r="A346" s="36" t="s">
        <v>184</v>
      </c>
      <c r="B346" s="1">
        <v>2</v>
      </c>
      <c r="C346" s="6" t="s">
        <v>177</v>
      </c>
      <c r="D346" s="24">
        <v>4300.7</v>
      </c>
      <c r="E346" s="22"/>
      <c r="F346" s="391"/>
      <c r="G346" s="391"/>
      <c r="H346" s="391"/>
      <c r="I346" s="80"/>
      <c r="J346" s="391"/>
    </row>
    <row r="347" spans="1:10" ht="75" x14ac:dyDescent="0.25">
      <c r="A347" s="36"/>
      <c r="B347" s="133">
        <v>3</v>
      </c>
      <c r="C347" s="131" t="s">
        <v>690</v>
      </c>
      <c r="D347" s="131">
        <v>553.702</v>
      </c>
      <c r="E347" s="147"/>
      <c r="F347" s="147"/>
      <c r="G347" s="147"/>
      <c r="H347" s="125">
        <v>316.053</v>
      </c>
      <c r="I347" s="378"/>
      <c r="J347" s="125">
        <v>206.5</v>
      </c>
    </row>
    <row r="348" spans="1:10" ht="135.75" customHeight="1" x14ac:dyDescent="0.25">
      <c r="A348" s="36" t="s">
        <v>184</v>
      </c>
      <c r="B348" s="145">
        <v>3</v>
      </c>
      <c r="C348" s="150" t="s">
        <v>874</v>
      </c>
      <c r="D348" s="138" t="e">
        <f>E348+#REF!+#REF!+F348+#REF!+H348+J348</f>
        <v>#REF!</v>
      </c>
      <c r="E348" s="139"/>
      <c r="F348" s="345"/>
      <c r="G348" s="343">
        <v>573.55799999999999</v>
      </c>
      <c r="H348" s="392"/>
      <c r="I348" s="168">
        <v>573.55799999999999</v>
      </c>
      <c r="J348" s="139"/>
    </row>
    <row r="349" spans="1:10" ht="112.5" x14ac:dyDescent="0.25">
      <c r="A349" s="36" t="s">
        <v>184</v>
      </c>
      <c r="B349" s="145">
        <v>4</v>
      </c>
      <c r="C349" s="150" t="s">
        <v>178</v>
      </c>
      <c r="D349" s="138">
        <v>3808.962</v>
      </c>
      <c r="E349" s="138"/>
      <c r="F349" s="372"/>
      <c r="G349" s="372"/>
      <c r="H349" s="372">
        <v>38.089619999999996</v>
      </c>
      <c r="I349" s="278"/>
      <c r="J349" s="138"/>
    </row>
    <row r="350" spans="1:10" ht="93.75" x14ac:dyDescent="0.25">
      <c r="A350" s="36"/>
      <c r="B350" s="1">
        <v>5</v>
      </c>
      <c r="C350" s="6" t="s">
        <v>873</v>
      </c>
      <c r="D350" s="24">
        <v>725</v>
      </c>
      <c r="E350" s="24"/>
      <c r="F350" s="393"/>
      <c r="G350" s="465">
        <v>725</v>
      </c>
      <c r="H350" s="393"/>
      <c r="I350" s="241">
        <v>725</v>
      </c>
      <c r="J350" s="9"/>
    </row>
    <row r="351" spans="1:10" ht="56.25" x14ac:dyDescent="0.25">
      <c r="A351" s="36"/>
      <c r="B351" s="1">
        <v>6</v>
      </c>
      <c r="C351" s="6" t="s">
        <v>969</v>
      </c>
      <c r="D351" s="24"/>
      <c r="E351" s="24"/>
      <c r="F351" s="393"/>
      <c r="G351" s="465"/>
      <c r="H351" s="393"/>
      <c r="I351" s="241"/>
      <c r="J351" s="9"/>
    </row>
    <row r="352" spans="1:10" ht="56.25" x14ac:dyDescent="0.25">
      <c r="A352" s="36"/>
      <c r="B352" s="1">
        <v>7</v>
      </c>
      <c r="C352" s="6" t="s">
        <v>973</v>
      </c>
      <c r="D352" s="24"/>
      <c r="E352" s="24"/>
      <c r="F352" s="393"/>
      <c r="G352" s="465"/>
      <c r="H352" s="393"/>
      <c r="I352" s="241"/>
      <c r="J352" s="9"/>
    </row>
    <row r="353" spans="1:10" ht="75" x14ac:dyDescent="0.25">
      <c r="A353" s="36"/>
      <c r="B353" s="1">
        <v>8</v>
      </c>
      <c r="C353" s="6" t="s">
        <v>974</v>
      </c>
      <c r="D353" s="24"/>
      <c r="E353" s="24"/>
      <c r="F353" s="393"/>
      <c r="G353" s="465"/>
      <c r="H353" s="393"/>
      <c r="I353" s="241"/>
      <c r="J353" s="9"/>
    </row>
    <row r="354" spans="1:10" x14ac:dyDescent="0.25">
      <c r="A354" s="36"/>
      <c r="B354" s="1"/>
      <c r="C354" s="77" t="s">
        <v>571</v>
      </c>
      <c r="D354" s="78">
        <f>D355</f>
        <v>1600</v>
      </c>
      <c r="E354" s="78">
        <f t="shared" ref="E354:J354" si="37">E355</f>
        <v>1440</v>
      </c>
      <c r="F354" s="78">
        <f t="shared" si="37"/>
        <v>0</v>
      </c>
      <c r="G354" s="78">
        <f t="shared" si="37"/>
        <v>1500</v>
      </c>
      <c r="H354" s="78">
        <f t="shared" si="37"/>
        <v>0</v>
      </c>
      <c r="I354" s="78">
        <f>I355</f>
        <v>0</v>
      </c>
      <c r="J354" s="78">
        <f t="shared" si="37"/>
        <v>0</v>
      </c>
    </row>
    <row r="355" spans="1:10" ht="56.25" x14ac:dyDescent="0.25">
      <c r="A355" s="36"/>
      <c r="B355" s="1">
        <v>1</v>
      </c>
      <c r="C355" s="6" t="s">
        <v>906</v>
      </c>
      <c r="D355" s="22">
        <v>1600</v>
      </c>
      <c r="E355" s="22">
        <v>1440</v>
      </c>
      <c r="F355" s="24"/>
      <c r="G355" s="361">
        <v>1500</v>
      </c>
      <c r="H355" s="24"/>
      <c r="I355" s="241"/>
      <c r="J355" s="22"/>
    </row>
    <row r="356" spans="1:10" ht="45" x14ac:dyDescent="0.25">
      <c r="A356" s="36"/>
      <c r="B356" s="1"/>
      <c r="C356" s="106" t="s">
        <v>570</v>
      </c>
      <c r="D356" s="79">
        <f>D357</f>
        <v>3006.5259999999998</v>
      </c>
      <c r="E356" s="79">
        <f t="shared" ref="E356:J356" si="38">E357</f>
        <v>0</v>
      </c>
      <c r="F356" s="79">
        <f t="shared" si="38"/>
        <v>0</v>
      </c>
      <c r="G356" s="79">
        <f t="shared" si="38"/>
        <v>3006.5259999999998</v>
      </c>
      <c r="H356" s="79">
        <f t="shared" si="38"/>
        <v>0</v>
      </c>
      <c r="I356" s="79">
        <f>I357</f>
        <v>3006.5259999999998</v>
      </c>
      <c r="J356" s="79">
        <f t="shared" si="38"/>
        <v>0</v>
      </c>
    </row>
    <row r="357" spans="1:10" ht="112.5" x14ac:dyDescent="0.25">
      <c r="A357" s="36"/>
      <c r="B357" s="145">
        <v>1</v>
      </c>
      <c r="C357" s="150" t="s">
        <v>180</v>
      </c>
      <c r="D357" s="149">
        <v>3006.5259999999998</v>
      </c>
      <c r="E357" s="139"/>
      <c r="F357" s="372"/>
      <c r="G357" s="403">
        <v>3006.5259999999998</v>
      </c>
      <c r="H357" s="394"/>
      <c r="I357" s="278">
        <v>3006.5259999999998</v>
      </c>
      <c r="J357" s="138"/>
    </row>
    <row r="358" spans="1:10" ht="56.25" x14ac:dyDescent="0.25">
      <c r="A358" s="36"/>
      <c r="B358" s="145">
        <v>2</v>
      </c>
      <c r="C358" s="150" t="s">
        <v>971</v>
      </c>
      <c r="D358" s="149"/>
      <c r="E358" s="139"/>
      <c r="F358" s="372"/>
      <c r="G358" s="403"/>
      <c r="H358" s="394"/>
      <c r="I358" s="278"/>
      <c r="J358" s="138"/>
    </row>
    <row r="359" spans="1:10" ht="56.25" x14ac:dyDescent="0.25">
      <c r="A359" s="36"/>
      <c r="B359" s="145">
        <v>3</v>
      </c>
      <c r="C359" s="150" t="s">
        <v>977</v>
      </c>
      <c r="D359" s="149"/>
      <c r="E359" s="139"/>
      <c r="F359" s="372"/>
      <c r="G359" s="403"/>
      <c r="H359" s="394"/>
      <c r="I359" s="278"/>
      <c r="J359" s="138"/>
    </row>
    <row r="360" spans="1:10" ht="56.25" x14ac:dyDescent="0.25">
      <c r="A360" s="36"/>
      <c r="B360" s="145">
        <v>4</v>
      </c>
      <c r="C360" s="150" t="s">
        <v>978</v>
      </c>
      <c r="D360" s="149"/>
      <c r="E360" s="139"/>
      <c r="F360" s="372"/>
      <c r="G360" s="403"/>
      <c r="H360" s="394"/>
      <c r="I360" s="278"/>
      <c r="J360" s="138"/>
    </row>
    <row r="361" spans="1:10" ht="27.75" customHeight="1" x14ac:dyDescent="0.25">
      <c r="A361" s="36"/>
      <c r="B361" s="1"/>
      <c r="C361" s="106" t="s">
        <v>567</v>
      </c>
      <c r="D361" s="79">
        <f>D362</f>
        <v>624.31700000000001</v>
      </c>
      <c r="E361" s="79">
        <f t="shared" ref="E361:J361" si="39">E362</f>
        <v>0</v>
      </c>
      <c r="F361" s="79">
        <f t="shared" si="39"/>
        <v>0</v>
      </c>
      <c r="G361" s="79">
        <f t="shared" si="39"/>
        <v>0</v>
      </c>
      <c r="H361" s="79">
        <f t="shared" si="39"/>
        <v>18.729510000000001</v>
      </c>
      <c r="I361" s="79">
        <f>I362</f>
        <v>0</v>
      </c>
      <c r="J361" s="79">
        <f t="shared" si="39"/>
        <v>0</v>
      </c>
    </row>
    <row r="362" spans="1:10" ht="150" x14ac:dyDescent="0.25">
      <c r="A362" s="36" t="s">
        <v>188</v>
      </c>
      <c r="B362" s="145">
        <v>1</v>
      </c>
      <c r="C362" s="150" t="s">
        <v>179</v>
      </c>
      <c r="D362" s="138">
        <v>624.31700000000001</v>
      </c>
      <c r="E362" s="138"/>
      <c r="F362" s="372"/>
      <c r="G362" s="372"/>
      <c r="H362" s="372">
        <v>18.729510000000001</v>
      </c>
      <c r="I362" s="278"/>
      <c r="J362" s="138"/>
    </row>
    <row r="363" spans="1:10" ht="75" x14ac:dyDescent="0.25">
      <c r="A363" s="36"/>
      <c r="B363" s="145">
        <v>2</v>
      </c>
      <c r="C363" s="150" t="s">
        <v>972</v>
      </c>
      <c r="D363" s="138"/>
      <c r="E363" s="138"/>
      <c r="F363" s="372"/>
      <c r="G363" s="372"/>
      <c r="H363" s="372"/>
      <c r="I363" s="278"/>
      <c r="J363" s="138"/>
    </row>
    <row r="364" spans="1:10" ht="56.25" x14ac:dyDescent="0.25">
      <c r="A364" s="36"/>
      <c r="B364" s="145">
        <v>3</v>
      </c>
      <c r="C364" s="150" t="s">
        <v>994</v>
      </c>
      <c r="D364" s="138"/>
      <c r="E364" s="138"/>
      <c r="F364" s="372"/>
      <c r="G364" s="372"/>
      <c r="H364" s="372"/>
      <c r="I364" s="278"/>
      <c r="J364" s="138"/>
    </row>
    <row r="365" spans="1:10" ht="44.25" customHeight="1" x14ac:dyDescent="0.25">
      <c r="A365" s="36"/>
      <c r="B365" s="1"/>
      <c r="C365" s="106" t="s">
        <v>183</v>
      </c>
      <c r="D365" s="80" t="e">
        <f>SUM(D366:D367)</f>
        <v>#REF!</v>
      </c>
      <c r="E365" s="80">
        <f>SUM(E366:E368)</f>
        <v>4428.3069999999998</v>
      </c>
      <c r="F365" s="80">
        <f>SUM(F366:F367)</f>
        <v>0</v>
      </c>
      <c r="G365" s="80">
        <f>SUM(G366:G367)</f>
        <v>0</v>
      </c>
      <c r="H365" s="80">
        <f>SUM(H366:H367)</f>
        <v>241.613</v>
      </c>
      <c r="I365" s="80">
        <f>SUM(I366:I367)</f>
        <v>0</v>
      </c>
      <c r="J365" s="80">
        <f>SUM(J366:J367)</f>
        <v>0</v>
      </c>
    </row>
    <row r="366" spans="1:10" ht="187.5" customHeight="1" x14ac:dyDescent="0.25">
      <c r="A366" s="36" t="s">
        <v>183</v>
      </c>
      <c r="B366" s="133">
        <v>1</v>
      </c>
      <c r="C366" s="126" t="s">
        <v>517</v>
      </c>
      <c r="D366" s="147">
        <v>2220.3420000000001</v>
      </c>
      <c r="E366" s="350">
        <f>945.357+1052.95</f>
        <v>1998.307</v>
      </c>
      <c r="F366" s="129"/>
      <c r="G366" s="129"/>
      <c r="H366" s="129">
        <v>222.03399999999999</v>
      </c>
      <c r="I366" s="167"/>
      <c r="J366" s="147"/>
    </row>
    <row r="367" spans="1:10" ht="132" customHeight="1" x14ac:dyDescent="0.25">
      <c r="A367" s="36" t="s">
        <v>183</v>
      </c>
      <c r="B367" s="145">
        <v>2</v>
      </c>
      <c r="C367" s="156" t="s">
        <v>194</v>
      </c>
      <c r="D367" s="138" t="e">
        <f>E367+#REF!+#REF!+F367+#REF!+H367+J367</f>
        <v>#REF!</v>
      </c>
      <c r="E367" s="345"/>
      <c r="F367" s="345"/>
      <c r="G367" s="345"/>
      <c r="H367" s="345">
        <v>19.579000000000001</v>
      </c>
      <c r="I367" s="168"/>
      <c r="J367" s="138"/>
    </row>
    <row r="368" spans="1:10" s="235" customFormat="1" ht="157.5" customHeight="1" x14ac:dyDescent="0.25">
      <c r="A368" s="36"/>
      <c r="B368" s="3">
        <v>3</v>
      </c>
      <c r="C368" s="114" t="s">
        <v>958</v>
      </c>
      <c r="D368" s="24"/>
      <c r="E368" s="174">
        <v>2430</v>
      </c>
      <c r="F368" s="174"/>
      <c r="G368" s="174"/>
      <c r="H368" s="174"/>
      <c r="I368" s="238"/>
      <c r="J368" s="24"/>
    </row>
    <row r="369" spans="1:10" s="235" customFormat="1" ht="157.5" customHeight="1" x14ac:dyDescent="0.25">
      <c r="A369" s="36"/>
      <c r="B369" s="3">
        <v>4</v>
      </c>
      <c r="C369" s="114" t="s">
        <v>979</v>
      </c>
      <c r="D369" s="24"/>
      <c r="E369" s="174"/>
      <c r="F369" s="174"/>
      <c r="G369" s="174"/>
      <c r="H369" s="174"/>
      <c r="I369" s="238"/>
      <c r="J369" s="24"/>
    </row>
    <row r="370" spans="1:10" s="235" customFormat="1" ht="157.5" customHeight="1" x14ac:dyDescent="0.25">
      <c r="A370" s="36"/>
      <c r="B370" s="3">
        <v>5</v>
      </c>
      <c r="C370" s="114" t="s">
        <v>980</v>
      </c>
      <c r="D370" s="24"/>
      <c r="E370" s="174"/>
      <c r="F370" s="174"/>
      <c r="G370" s="174"/>
      <c r="H370" s="174"/>
      <c r="I370" s="238"/>
      <c r="J370" s="24"/>
    </row>
    <row r="371" spans="1:10" s="235" customFormat="1" ht="157.5" customHeight="1" x14ac:dyDescent="0.25">
      <c r="A371" s="36"/>
      <c r="B371" s="3">
        <v>6</v>
      </c>
      <c r="C371" s="114" t="s">
        <v>981</v>
      </c>
      <c r="D371" s="24"/>
      <c r="E371" s="174"/>
      <c r="F371" s="174"/>
      <c r="G371" s="174"/>
      <c r="H371" s="174"/>
      <c r="I371" s="238"/>
      <c r="J371" s="24"/>
    </row>
    <row r="372" spans="1:10" s="235" customFormat="1" ht="157.5" customHeight="1" x14ac:dyDescent="0.25">
      <c r="A372" s="36"/>
      <c r="B372" s="3">
        <v>7</v>
      </c>
      <c r="C372" s="114" t="s">
        <v>982</v>
      </c>
      <c r="D372" s="24"/>
      <c r="E372" s="174"/>
      <c r="F372" s="174"/>
      <c r="G372" s="174"/>
      <c r="H372" s="174"/>
      <c r="I372" s="238"/>
      <c r="J372" s="24"/>
    </row>
    <row r="373" spans="1:10" s="235" customFormat="1" ht="157.5" customHeight="1" x14ac:dyDescent="0.25">
      <c r="A373" s="36"/>
      <c r="B373" s="3">
        <v>8</v>
      </c>
      <c r="C373" s="114" t="s">
        <v>988</v>
      </c>
      <c r="D373" s="24"/>
      <c r="E373" s="174"/>
      <c r="F373" s="174"/>
      <c r="G373" s="174"/>
      <c r="H373" s="174"/>
      <c r="I373" s="238"/>
      <c r="J373" s="24"/>
    </row>
    <row r="374" spans="1:10" s="235" customFormat="1" ht="157.5" customHeight="1" x14ac:dyDescent="0.25">
      <c r="A374" s="36"/>
      <c r="B374" s="3">
        <v>9</v>
      </c>
      <c r="C374" s="114" t="s">
        <v>989</v>
      </c>
      <c r="D374" s="24"/>
      <c r="E374" s="174"/>
      <c r="F374" s="174"/>
      <c r="G374" s="174"/>
      <c r="H374" s="174"/>
      <c r="I374" s="238"/>
      <c r="J374" s="24"/>
    </row>
    <row r="375" spans="1:10" s="235" customFormat="1" ht="157.5" customHeight="1" x14ac:dyDescent="0.25">
      <c r="A375" s="36"/>
      <c r="B375" s="3">
        <v>10</v>
      </c>
      <c r="C375" s="114" t="s">
        <v>990</v>
      </c>
      <c r="D375" s="24"/>
      <c r="E375" s="174"/>
      <c r="F375" s="174"/>
      <c r="G375" s="174"/>
      <c r="H375" s="174"/>
      <c r="I375" s="238"/>
      <c r="J375" s="24"/>
    </row>
    <row r="376" spans="1:10" s="235" customFormat="1" ht="157.5" customHeight="1" x14ac:dyDescent="0.25">
      <c r="A376" s="36"/>
      <c r="B376" s="3">
        <v>11</v>
      </c>
      <c r="C376" s="114" t="s">
        <v>991</v>
      </c>
      <c r="D376" s="24"/>
      <c r="E376" s="174"/>
      <c r="F376" s="174"/>
      <c r="G376" s="174"/>
      <c r="H376" s="174"/>
      <c r="I376" s="238"/>
      <c r="J376" s="24"/>
    </row>
    <row r="377" spans="1:10" s="235" customFormat="1" ht="157.5" customHeight="1" x14ac:dyDescent="0.25">
      <c r="A377" s="36"/>
      <c r="B377" s="3">
        <v>12</v>
      </c>
      <c r="C377" s="114" t="s">
        <v>992</v>
      </c>
      <c r="D377" s="24"/>
      <c r="E377" s="174"/>
      <c r="F377" s="174"/>
      <c r="G377" s="174"/>
      <c r="H377" s="174"/>
      <c r="I377" s="238"/>
      <c r="J377" s="24"/>
    </row>
    <row r="378" spans="1:10" s="235" customFormat="1" ht="157.5" customHeight="1" x14ac:dyDescent="0.25">
      <c r="A378" s="36"/>
      <c r="B378" s="3">
        <v>13</v>
      </c>
      <c r="C378" s="114" t="s">
        <v>993</v>
      </c>
      <c r="D378" s="24"/>
      <c r="E378" s="174"/>
      <c r="F378" s="174"/>
      <c r="G378" s="174"/>
      <c r="H378" s="174"/>
      <c r="I378" s="238"/>
      <c r="J378" s="24"/>
    </row>
    <row r="379" spans="1:10" ht="30" customHeight="1" x14ac:dyDescent="0.25">
      <c r="A379" s="36"/>
      <c r="B379" s="1"/>
      <c r="C379" s="106" t="s">
        <v>185</v>
      </c>
      <c r="D379" s="80">
        <f>D380+D381+D382+D383+D384</f>
        <v>4213.8302599999997</v>
      </c>
      <c r="E379" s="80">
        <f t="shared" ref="E379:J379" si="40">E380+E381+E382+E383+E384</f>
        <v>0</v>
      </c>
      <c r="F379" s="80">
        <f t="shared" si="40"/>
        <v>0</v>
      </c>
      <c r="G379" s="80">
        <f t="shared" si="40"/>
        <v>3651.982</v>
      </c>
      <c r="H379" s="80">
        <f t="shared" si="40"/>
        <v>25.327999999999999</v>
      </c>
      <c r="I379" s="80">
        <f t="shared" si="40"/>
        <v>1361.87</v>
      </c>
      <c r="J379" s="80">
        <f t="shared" si="40"/>
        <v>0</v>
      </c>
    </row>
    <row r="380" spans="1:10" ht="94.5" customHeight="1" x14ac:dyDescent="0.25">
      <c r="A380" s="36" t="s">
        <v>185</v>
      </c>
      <c r="B380" s="145">
        <v>1</v>
      </c>
      <c r="C380" s="156" t="s">
        <v>195</v>
      </c>
      <c r="D380" s="138">
        <v>844.26099999999997</v>
      </c>
      <c r="E380" s="139"/>
      <c r="F380" s="139"/>
      <c r="G380" s="139"/>
      <c r="H380" s="149">
        <v>25.327999999999999</v>
      </c>
      <c r="I380" s="285"/>
      <c r="J380" s="138"/>
    </row>
    <row r="381" spans="1:10" ht="109.5" customHeight="1" x14ac:dyDescent="0.25">
      <c r="A381" s="36" t="s">
        <v>185</v>
      </c>
      <c r="B381" s="449">
        <v>2</v>
      </c>
      <c r="C381" s="450" t="s">
        <v>196</v>
      </c>
      <c r="D381" s="213">
        <v>839.75800000000004</v>
      </c>
      <c r="E381" s="452"/>
      <c r="F381" s="139"/>
      <c r="G381" s="192">
        <v>830</v>
      </c>
      <c r="H381" s="451"/>
      <c r="I381" s="285"/>
      <c r="J381" s="138"/>
    </row>
    <row r="382" spans="1:10" ht="96.75" customHeight="1" x14ac:dyDescent="0.25">
      <c r="A382" s="36" t="s">
        <v>185</v>
      </c>
      <c r="B382" s="333">
        <v>3</v>
      </c>
      <c r="C382" s="331" t="s">
        <v>831</v>
      </c>
      <c r="D382" s="328">
        <v>1062.502</v>
      </c>
      <c r="E382" s="139"/>
      <c r="F382" s="139"/>
      <c r="G382" s="192">
        <v>1460.1120000000001</v>
      </c>
      <c r="H382" s="149"/>
      <c r="I382" s="76"/>
      <c r="J382" s="138"/>
    </row>
    <row r="383" spans="1:10" ht="141" customHeight="1" x14ac:dyDescent="0.25">
      <c r="A383" s="36" t="s">
        <v>185</v>
      </c>
      <c r="B383" s="333">
        <v>3</v>
      </c>
      <c r="C383" s="331" t="s">
        <v>876</v>
      </c>
      <c r="D383" s="328">
        <v>1062.502</v>
      </c>
      <c r="E383" s="139"/>
      <c r="F383" s="139"/>
      <c r="G383" s="192">
        <v>957.06299999999999</v>
      </c>
      <c r="H383" s="149"/>
      <c r="I383" s="341">
        <v>957.06299999999999</v>
      </c>
      <c r="J383" s="138"/>
    </row>
    <row r="384" spans="1:10" ht="99.75" customHeight="1" x14ac:dyDescent="0.25">
      <c r="A384" s="36" t="s">
        <v>185</v>
      </c>
      <c r="B384" s="145">
        <v>4</v>
      </c>
      <c r="C384" s="150" t="s">
        <v>875</v>
      </c>
      <c r="D384" s="139">
        <v>404.80725999999999</v>
      </c>
      <c r="E384" s="139"/>
      <c r="F384" s="139"/>
      <c r="G384" s="192">
        <v>404.80700000000002</v>
      </c>
      <c r="H384" s="340"/>
      <c r="I384" s="168">
        <v>404.80700000000002</v>
      </c>
      <c r="J384" s="138"/>
    </row>
    <row r="385" spans="1:10" s="235" customFormat="1" ht="99.75" customHeight="1" x14ac:dyDescent="0.25">
      <c r="A385" s="36"/>
      <c r="B385" s="3">
        <v>5</v>
      </c>
      <c r="C385" s="6" t="s">
        <v>970</v>
      </c>
      <c r="D385" s="9"/>
      <c r="E385" s="9"/>
      <c r="F385" s="9"/>
      <c r="G385" s="9"/>
      <c r="H385" s="9"/>
      <c r="I385" s="238"/>
      <c r="J385" s="24"/>
    </row>
    <row r="386" spans="1:10" s="235" customFormat="1" ht="99.75" customHeight="1" x14ac:dyDescent="0.25">
      <c r="A386" s="36"/>
      <c r="B386" s="3">
        <v>6</v>
      </c>
      <c r="C386" s="6" t="s">
        <v>975</v>
      </c>
      <c r="D386" s="9"/>
      <c r="E386" s="9"/>
      <c r="F386" s="9"/>
      <c r="G386" s="9"/>
      <c r="H386" s="9"/>
      <c r="I386" s="238"/>
      <c r="J386" s="24"/>
    </row>
    <row r="387" spans="1:10" s="235" customFormat="1" ht="99.75" customHeight="1" x14ac:dyDescent="0.25">
      <c r="A387" s="36"/>
      <c r="B387" s="3">
        <v>7</v>
      </c>
      <c r="C387" s="6" t="s">
        <v>976</v>
      </c>
      <c r="D387" s="9"/>
      <c r="E387" s="9"/>
      <c r="F387" s="9"/>
      <c r="G387" s="9"/>
      <c r="H387" s="9"/>
      <c r="I387" s="238"/>
      <c r="J387" s="24"/>
    </row>
    <row r="388" spans="1:10" s="235" customFormat="1" ht="99.75" customHeight="1" x14ac:dyDescent="0.25">
      <c r="A388" s="36"/>
      <c r="B388" s="3">
        <v>8</v>
      </c>
      <c r="C388" s="6" t="s">
        <v>983</v>
      </c>
      <c r="D388" s="9"/>
      <c r="E388" s="9"/>
      <c r="F388" s="9"/>
      <c r="G388" s="9"/>
      <c r="H388" s="9"/>
      <c r="I388" s="238"/>
      <c r="J388" s="24"/>
    </row>
    <row r="389" spans="1:10" s="235" customFormat="1" ht="99.75" customHeight="1" x14ac:dyDescent="0.25">
      <c r="A389" s="36"/>
      <c r="B389" s="3">
        <v>9</v>
      </c>
      <c r="C389" s="6" t="s">
        <v>984</v>
      </c>
      <c r="D389" s="9"/>
      <c r="E389" s="9"/>
      <c r="F389" s="9"/>
      <c r="G389" s="9"/>
      <c r="H389" s="9"/>
      <c r="I389" s="238"/>
      <c r="J389" s="24"/>
    </row>
    <row r="390" spans="1:10" s="235" customFormat="1" ht="99.75" customHeight="1" x14ac:dyDescent="0.25">
      <c r="A390" s="36"/>
      <c r="B390" s="3">
        <v>10</v>
      </c>
      <c r="C390" s="6" t="s">
        <v>985</v>
      </c>
      <c r="D390" s="9"/>
      <c r="E390" s="9"/>
      <c r="F390" s="9"/>
      <c r="G390" s="9"/>
      <c r="H390" s="9"/>
      <c r="I390" s="238"/>
      <c r="J390" s="24"/>
    </row>
    <row r="391" spans="1:10" s="235" customFormat="1" ht="99.75" customHeight="1" x14ac:dyDescent="0.25">
      <c r="A391" s="36"/>
      <c r="B391" s="3">
        <v>11</v>
      </c>
      <c r="C391" s="6" t="s">
        <v>986</v>
      </c>
      <c r="D391" s="9"/>
      <c r="E391" s="9"/>
      <c r="F391" s="9"/>
      <c r="G391" s="9"/>
      <c r="H391" s="9"/>
      <c r="I391" s="238"/>
      <c r="J391" s="24"/>
    </row>
    <row r="392" spans="1:10" s="235" customFormat="1" ht="99.75" customHeight="1" x14ac:dyDescent="0.25">
      <c r="A392" s="36"/>
      <c r="B392" s="3">
        <v>12</v>
      </c>
      <c r="C392" s="6" t="s">
        <v>987</v>
      </c>
      <c r="D392" s="9"/>
      <c r="E392" s="9"/>
      <c r="F392" s="9"/>
      <c r="G392" s="9"/>
      <c r="H392" s="9"/>
      <c r="I392" s="238"/>
      <c r="J392" s="24"/>
    </row>
    <row r="393" spans="1:10" ht="45" x14ac:dyDescent="0.25">
      <c r="A393" s="36"/>
      <c r="B393" s="1"/>
      <c r="C393" s="106" t="s">
        <v>565</v>
      </c>
      <c r="D393" s="67">
        <f>D394+D395+D396+D397+D398+D399</f>
        <v>2187.6959999999999</v>
      </c>
      <c r="E393" s="67">
        <f t="shared" ref="E393:J393" si="41">E394+E395+E396+E397+E398+E399</f>
        <v>0</v>
      </c>
      <c r="F393" s="67">
        <f t="shared" si="41"/>
        <v>0</v>
      </c>
      <c r="G393" s="67">
        <f t="shared" si="41"/>
        <v>519.41700000000003</v>
      </c>
      <c r="H393" s="67">
        <f>H394+H395+H396+H397+H398+H399</f>
        <v>314.07497999999998</v>
      </c>
      <c r="I393" s="67">
        <f>I394+I395+I396+I397+I398+I399</f>
        <v>1211.78</v>
      </c>
      <c r="J393" s="67">
        <f t="shared" si="41"/>
        <v>435.99277000000001</v>
      </c>
    </row>
    <row r="394" spans="1:10" ht="111.75" customHeight="1" x14ac:dyDescent="0.25">
      <c r="A394" s="36" t="s">
        <v>182</v>
      </c>
      <c r="B394" s="133">
        <v>1</v>
      </c>
      <c r="C394" s="131" t="s">
        <v>202</v>
      </c>
      <c r="D394" s="147">
        <v>489.55599999999998</v>
      </c>
      <c r="E394" s="132"/>
      <c r="F394" s="129"/>
      <c r="G394" s="129"/>
      <c r="H394" s="129">
        <v>254.07718</v>
      </c>
      <c r="I394" s="128"/>
      <c r="J394" s="380">
        <v>211.00102000000001</v>
      </c>
    </row>
    <row r="395" spans="1:10" ht="105.75" customHeight="1" x14ac:dyDescent="0.25">
      <c r="A395" s="36" t="s">
        <v>182</v>
      </c>
      <c r="B395" s="1">
        <v>2</v>
      </c>
      <c r="C395" s="6" t="s">
        <v>203</v>
      </c>
      <c r="D395" s="22">
        <v>186.37100000000001</v>
      </c>
      <c r="E395" s="2"/>
      <c r="F395" s="351"/>
      <c r="G395" s="360">
        <v>186.37100000000001</v>
      </c>
      <c r="H395" s="351"/>
      <c r="I395" s="33"/>
      <c r="J395" s="351"/>
    </row>
    <row r="396" spans="1:10" ht="144.75" customHeight="1" x14ac:dyDescent="0.25">
      <c r="A396" s="36" t="s">
        <v>182</v>
      </c>
      <c r="B396" s="133">
        <v>3</v>
      </c>
      <c r="C396" s="126" t="s">
        <v>204</v>
      </c>
      <c r="D396" s="147">
        <v>299.98899999999998</v>
      </c>
      <c r="E396" s="132"/>
      <c r="F396" s="129"/>
      <c r="G396" s="129"/>
      <c r="H396" s="129">
        <v>59.997799999999998</v>
      </c>
      <c r="I396" s="128"/>
      <c r="J396" s="380">
        <v>224.99175</v>
      </c>
    </row>
    <row r="397" spans="1:10" ht="149.25" customHeight="1" x14ac:dyDescent="0.25">
      <c r="A397" s="36" t="s">
        <v>182</v>
      </c>
      <c r="B397" s="1">
        <v>4</v>
      </c>
      <c r="C397" s="6" t="s">
        <v>205</v>
      </c>
      <c r="D397" s="24">
        <v>431.01499999999999</v>
      </c>
      <c r="E397" s="2"/>
      <c r="F397" s="2"/>
      <c r="G397" s="367"/>
      <c r="H397" s="2"/>
      <c r="I397" s="59">
        <v>431.01499999999999</v>
      </c>
      <c r="J397" s="2"/>
    </row>
    <row r="398" spans="1:10" ht="147" customHeight="1" x14ac:dyDescent="0.25">
      <c r="A398" s="36" t="s">
        <v>182</v>
      </c>
      <c r="B398" s="1">
        <v>5</v>
      </c>
      <c r="C398" s="6" t="s">
        <v>206</v>
      </c>
      <c r="D398" s="24">
        <v>447.71899999999999</v>
      </c>
      <c r="E398" s="2"/>
      <c r="F398" s="2"/>
      <c r="G398" s="352"/>
      <c r="H398" s="2"/>
      <c r="I398" s="59">
        <v>447.71899999999999</v>
      </c>
      <c r="J398" s="2"/>
    </row>
    <row r="399" spans="1:10" ht="80.25" customHeight="1" x14ac:dyDescent="0.25">
      <c r="A399" s="36" t="s">
        <v>182</v>
      </c>
      <c r="B399" s="1">
        <v>6</v>
      </c>
      <c r="C399" s="6" t="s">
        <v>197</v>
      </c>
      <c r="D399" s="24">
        <v>333.04599999999999</v>
      </c>
      <c r="E399" s="2"/>
      <c r="F399" s="2"/>
      <c r="G399" s="360">
        <v>333.04599999999999</v>
      </c>
      <c r="H399" s="2"/>
      <c r="I399" s="59">
        <v>333.04599999999999</v>
      </c>
      <c r="J399" s="2"/>
    </row>
    <row r="400" spans="1:10" ht="22.5" x14ac:dyDescent="0.25">
      <c r="A400" s="36"/>
      <c r="B400" s="1"/>
      <c r="C400" s="106" t="s">
        <v>572</v>
      </c>
      <c r="D400" s="79">
        <f>D401</f>
        <v>1400.028</v>
      </c>
      <c r="E400" s="79">
        <f t="shared" ref="E400:J400" si="42">E401</f>
        <v>0</v>
      </c>
      <c r="F400" s="79">
        <f t="shared" si="42"/>
        <v>0</v>
      </c>
      <c r="G400" s="79">
        <f t="shared" si="42"/>
        <v>0</v>
      </c>
      <c r="H400" s="79">
        <f t="shared" si="42"/>
        <v>0</v>
      </c>
      <c r="I400" s="79">
        <f>I401</f>
        <v>0</v>
      </c>
      <c r="J400" s="79">
        <f t="shared" si="42"/>
        <v>0</v>
      </c>
    </row>
    <row r="401" spans="1:10" ht="93" customHeight="1" x14ac:dyDescent="0.25">
      <c r="A401" s="36" t="s">
        <v>182</v>
      </c>
      <c r="B401" s="1">
        <v>1</v>
      </c>
      <c r="C401" s="6" t="s">
        <v>200</v>
      </c>
      <c r="D401" s="24">
        <v>1400.028</v>
      </c>
      <c r="E401" s="2"/>
      <c r="F401" s="2"/>
      <c r="G401" s="22"/>
      <c r="H401" s="2"/>
      <c r="I401" s="59"/>
      <c r="J401" s="2"/>
    </row>
    <row r="402" spans="1:10" ht="22.5" x14ac:dyDescent="0.25">
      <c r="A402" s="36"/>
      <c r="B402" s="1"/>
      <c r="C402" s="106" t="s">
        <v>566</v>
      </c>
      <c r="D402" s="79">
        <f>D403+D404+D405</f>
        <v>2281.1259999999997</v>
      </c>
      <c r="E402" s="79">
        <f t="shared" ref="E402:J402" si="43">E403+E404+E405</f>
        <v>0</v>
      </c>
      <c r="F402" s="79">
        <f t="shared" si="43"/>
        <v>0</v>
      </c>
      <c r="G402" s="79">
        <f t="shared" si="43"/>
        <v>1476.702</v>
      </c>
      <c r="H402" s="79">
        <f t="shared" si="43"/>
        <v>316.08877999999999</v>
      </c>
      <c r="I402" s="79">
        <f>I403+I404+I405</f>
        <v>0</v>
      </c>
      <c r="J402" s="79">
        <f t="shared" si="43"/>
        <v>443.54452000000003</v>
      </c>
    </row>
    <row r="403" spans="1:10" ht="93.75" customHeight="1" x14ac:dyDescent="0.25">
      <c r="A403" s="36" t="s">
        <v>182</v>
      </c>
      <c r="B403" s="133">
        <v>1</v>
      </c>
      <c r="C403" s="144" t="s">
        <v>201</v>
      </c>
      <c r="D403" s="147">
        <v>310.05799999999999</v>
      </c>
      <c r="E403" s="132"/>
      <c r="F403" s="132"/>
      <c r="G403" s="129"/>
      <c r="H403" s="129">
        <v>62.011600000000001</v>
      </c>
      <c r="I403" s="128"/>
      <c r="J403" s="380">
        <v>232.54349999999999</v>
      </c>
    </row>
    <row r="404" spans="1:10" ht="96" customHeight="1" x14ac:dyDescent="0.25">
      <c r="A404" s="36" t="s">
        <v>182</v>
      </c>
      <c r="B404" s="333">
        <v>2</v>
      </c>
      <c r="C404" s="334" t="s">
        <v>864</v>
      </c>
      <c r="D404" s="328">
        <v>1481.5119999999999</v>
      </c>
      <c r="E404" s="2"/>
      <c r="F404" s="2"/>
      <c r="G404" s="360">
        <v>1476.702</v>
      </c>
      <c r="H404" s="351"/>
      <c r="I404" s="33"/>
      <c r="J404" s="391"/>
    </row>
    <row r="405" spans="1:10" ht="96" customHeight="1" x14ac:dyDescent="0.25">
      <c r="A405" s="36"/>
      <c r="B405" s="133">
        <v>3</v>
      </c>
      <c r="C405" s="131" t="s">
        <v>691</v>
      </c>
      <c r="D405" s="131">
        <v>489.55599999999998</v>
      </c>
      <c r="E405" s="132"/>
      <c r="F405" s="132"/>
      <c r="G405" s="377"/>
      <c r="H405" s="330">
        <v>254.07718</v>
      </c>
      <c r="I405" s="395"/>
      <c r="J405" s="330">
        <v>211.00102000000001</v>
      </c>
    </row>
    <row r="406" spans="1:10" ht="45" x14ac:dyDescent="0.25">
      <c r="A406" s="36"/>
      <c r="B406" s="1"/>
      <c r="C406" s="106" t="s">
        <v>573</v>
      </c>
      <c r="D406" s="80">
        <f>D407+D408</f>
        <v>180</v>
      </c>
      <c r="E406" s="80">
        <f t="shared" ref="E406:J406" si="44">E407+E408</f>
        <v>0</v>
      </c>
      <c r="F406" s="80">
        <f t="shared" si="44"/>
        <v>0</v>
      </c>
      <c r="G406" s="80">
        <f t="shared" si="44"/>
        <v>0</v>
      </c>
      <c r="H406" s="80">
        <f t="shared" si="44"/>
        <v>0</v>
      </c>
      <c r="I406" s="80">
        <f>I407+I408</f>
        <v>0</v>
      </c>
      <c r="J406" s="80">
        <f t="shared" si="44"/>
        <v>0</v>
      </c>
    </row>
    <row r="407" spans="1:10" ht="96" customHeight="1" x14ac:dyDescent="0.25">
      <c r="A407" s="36"/>
      <c r="B407" s="1">
        <v>1</v>
      </c>
      <c r="C407" s="23" t="s">
        <v>198</v>
      </c>
      <c r="D407" s="24">
        <v>150</v>
      </c>
      <c r="E407" s="2"/>
      <c r="F407" s="2"/>
      <c r="G407" s="352"/>
      <c r="H407" s="2"/>
      <c r="I407" s="59"/>
      <c r="J407" s="2"/>
    </row>
    <row r="408" spans="1:10" ht="96" customHeight="1" x14ac:dyDescent="0.25">
      <c r="A408" s="36"/>
      <c r="B408" s="1">
        <v>2</v>
      </c>
      <c r="C408" s="23" t="s">
        <v>199</v>
      </c>
      <c r="D408" s="24">
        <v>30</v>
      </c>
      <c r="E408" s="2"/>
      <c r="F408" s="2"/>
      <c r="G408" s="352"/>
      <c r="H408" s="2"/>
      <c r="I408" s="59"/>
      <c r="J408" s="2"/>
    </row>
    <row r="409" spans="1:10" ht="22.5" x14ac:dyDescent="0.25">
      <c r="B409" s="650" t="s">
        <v>89</v>
      </c>
      <c r="C409" s="650"/>
      <c r="D409" s="76" t="e">
        <f>D410+D418+D424+D426+D429</f>
        <v>#REF!</v>
      </c>
      <c r="E409" s="76">
        <f t="shared" ref="E409:J409" si="45">E410+E418+E424+E426+E429</f>
        <v>0</v>
      </c>
      <c r="F409" s="76">
        <f t="shared" si="45"/>
        <v>0</v>
      </c>
      <c r="G409" s="76">
        <f t="shared" si="45"/>
        <v>8354.6830000000009</v>
      </c>
      <c r="H409" s="76">
        <f t="shared" si="45"/>
        <v>261.31124</v>
      </c>
      <c r="I409" s="76">
        <f t="shared" si="45"/>
        <v>6854.683</v>
      </c>
      <c r="J409" s="76">
        <f t="shared" si="45"/>
        <v>0</v>
      </c>
    </row>
    <row r="410" spans="1:10" ht="22.5" x14ac:dyDescent="0.25">
      <c r="B410" s="107"/>
      <c r="C410" s="107" t="s">
        <v>183</v>
      </c>
      <c r="D410" s="70" t="e">
        <f t="shared" ref="D410:J410" si="46">SUM(D411:D417)</f>
        <v>#REF!</v>
      </c>
      <c r="E410" s="70">
        <f t="shared" si="46"/>
        <v>0</v>
      </c>
      <c r="F410" s="70">
        <f t="shared" si="46"/>
        <v>0</v>
      </c>
      <c r="G410" s="70">
        <f t="shared" si="46"/>
        <v>5750.0150000000003</v>
      </c>
      <c r="H410" s="70">
        <f t="shared" si="46"/>
        <v>225.89124000000001</v>
      </c>
      <c r="I410" s="70">
        <f t="shared" si="46"/>
        <v>5750.0150000000003</v>
      </c>
      <c r="J410" s="70">
        <f t="shared" si="46"/>
        <v>0</v>
      </c>
    </row>
    <row r="411" spans="1:10" ht="179.25" customHeight="1" x14ac:dyDescent="0.25">
      <c r="A411" s="36" t="s">
        <v>183</v>
      </c>
      <c r="B411" s="195">
        <v>1</v>
      </c>
      <c r="C411" s="189" t="s">
        <v>90</v>
      </c>
      <c r="D411" s="184">
        <v>1622.4649999999999</v>
      </c>
      <c r="E411" s="149"/>
      <c r="F411" s="396"/>
      <c r="G411" s="396"/>
      <c r="H411" s="396">
        <v>48.673999999999999</v>
      </c>
      <c r="I411" s="285"/>
      <c r="J411" s="149"/>
    </row>
    <row r="412" spans="1:10" ht="138.75" customHeight="1" x14ac:dyDescent="0.25">
      <c r="A412" s="36" t="s">
        <v>183</v>
      </c>
      <c r="B412" s="195">
        <v>2</v>
      </c>
      <c r="C412" s="195" t="s">
        <v>91</v>
      </c>
      <c r="D412" s="184" t="e">
        <f>#REF!+H412</f>
        <v>#REF!</v>
      </c>
      <c r="E412" s="5"/>
      <c r="F412" s="199"/>
      <c r="G412" s="352"/>
      <c r="H412" s="199"/>
      <c r="I412" s="82"/>
      <c r="J412" s="14"/>
    </row>
    <row r="413" spans="1:10" ht="151.5" customHeight="1" x14ac:dyDescent="0.25">
      <c r="A413" s="36" t="s">
        <v>183</v>
      </c>
      <c r="B413" s="195">
        <v>3</v>
      </c>
      <c r="C413" s="215" t="s">
        <v>92</v>
      </c>
      <c r="D413" s="184">
        <v>574.02800000000002</v>
      </c>
      <c r="E413" s="5"/>
      <c r="F413" s="199"/>
      <c r="G413" s="360">
        <v>574.02800000000002</v>
      </c>
      <c r="H413" s="397"/>
      <c r="I413" s="286">
        <v>574.02800000000002</v>
      </c>
      <c r="J413" s="14"/>
    </row>
    <row r="414" spans="1:10" ht="108" customHeight="1" x14ac:dyDescent="0.25">
      <c r="A414" s="36" t="s">
        <v>183</v>
      </c>
      <c r="B414" s="19">
        <v>4</v>
      </c>
      <c r="C414" s="13" t="s">
        <v>93</v>
      </c>
      <c r="D414" s="5">
        <v>708.74136999999996</v>
      </c>
      <c r="E414" s="5"/>
      <c r="F414" s="199"/>
      <c r="G414" s="361">
        <v>850</v>
      </c>
      <c r="H414" s="397"/>
      <c r="I414" s="286">
        <v>850</v>
      </c>
      <c r="J414" s="14"/>
    </row>
    <row r="415" spans="1:10" ht="126.75" customHeight="1" x14ac:dyDescent="0.25">
      <c r="A415" s="36" t="s">
        <v>183</v>
      </c>
      <c r="B415" s="195">
        <v>5</v>
      </c>
      <c r="C415" s="215" t="s">
        <v>207</v>
      </c>
      <c r="D415" s="184" t="e">
        <f>#REF!+H415</f>
        <v>#REF!</v>
      </c>
      <c r="E415" s="149"/>
      <c r="F415" s="396"/>
      <c r="G415" s="398"/>
      <c r="H415" s="398">
        <v>41.959240000000001</v>
      </c>
      <c r="I415" s="287"/>
      <c r="J415" s="149"/>
    </row>
    <row r="416" spans="1:10" ht="180.75" customHeight="1" x14ac:dyDescent="0.25">
      <c r="A416" s="36" t="s">
        <v>183</v>
      </c>
      <c r="B416" s="195">
        <v>6</v>
      </c>
      <c r="C416" s="195" t="s">
        <v>877</v>
      </c>
      <c r="D416" s="184">
        <v>4508.5910000000003</v>
      </c>
      <c r="E416" s="149"/>
      <c r="F416" s="396"/>
      <c r="G416" s="198">
        <v>4325.9870000000001</v>
      </c>
      <c r="H416" s="466">
        <v>135.25800000000001</v>
      </c>
      <c r="I416" s="285">
        <v>4325.9870000000001</v>
      </c>
      <c r="J416" s="149"/>
    </row>
    <row r="417" spans="1:10" s="235" customFormat="1" ht="90.75" customHeight="1" x14ac:dyDescent="0.25">
      <c r="A417" s="36"/>
      <c r="B417" s="6">
        <v>7</v>
      </c>
      <c r="C417" s="489" t="s">
        <v>809</v>
      </c>
      <c r="D417" s="14"/>
      <c r="E417" s="14"/>
      <c r="F417" s="117"/>
      <c r="G417" s="117"/>
      <c r="H417" s="117"/>
      <c r="I417" s="76"/>
      <c r="J417" s="14"/>
    </row>
    <row r="418" spans="1:10" ht="45" x14ac:dyDescent="0.25">
      <c r="A418" s="36"/>
      <c r="B418" s="19">
        <v>0</v>
      </c>
      <c r="C418" s="106" t="s">
        <v>569</v>
      </c>
      <c r="D418" s="81" t="e">
        <f>D419+D420+D421+D422</f>
        <v>#REF!</v>
      </c>
      <c r="E418" s="81">
        <f t="shared" ref="E418:J418" si="47">E419+E420+E421+E422</f>
        <v>0</v>
      </c>
      <c r="F418" s="81">
        <f t="shared" si="47"/>
        <v>0</v>
      </c>
      <c r="G418" s="81">
        <f t="shared" si="47"/>
        <v>1500</v>
      </c>
      <c r="H418" s="81">
        <f t="shared" si="47"/>
        <v>35.42</v>
      </c>
      <c r="I418" s="81">
        <f t="shared" si="47"/>
        <v>0</v>
      </c>
      <c r="J418" s="81">
        <f t="shared" si="47"/>
        <v>0</v>
      </c>
    </row>
    <row r="419" spans="1:10" ht="112.5" x14ac:dyDescent="0.25">
      <c r="A419" s="36" t="s">
        <v>184</v>
      </c>
      <c r="B419" s="195">
        <v>1</v>
      </c>
      <c r="C419" s="195" t="s">
        <v>94</v>
      </c>
      <c r="D419" s="184" t="e">
        <f>#REF!+H419</f>
        <v>#REF!</v>
      </c>
      <c r="E419" s="5"/>
      <c r="F419" s="5"/>
      <c r="G419" s="66"/>
      <c r="H419" s="5"/>
      <c r="I419" s="82"/>
      <c r="J419" s="14"/>
    </row>
    <row r="420" spans="1:10" ht="112.5" x14ac:dyDescent="0.25">
      <c r="A420" s="36" t="s">
        <v>184</v>
      </c>
      <c r="B420" s="19">
        <v>2</v>
      </c>
      <c r="C420" s="19" t="s">
        <v>95</v>
      </c>
      <c r="D420" s="5">
        <v>35.42</v>
      </c>
      <c r="E420" s="5"/>
      <c r="F420" s="5"/>
      <c r="G420" s="5"/>
      <c r="H420" s="5">
        <v>35.42</v>
      </c>
      <c r="I420" s="82"/>
      <c r="J420" s="14"/>
    </row>
    <row r="421" spans="1:10" ht="75" x14ac:dyDescent="0.25">
      <c r="A421" s="36"/>
      <c r="B421" s="19"/>
      <c r="C421" s="19" t="s">
        <v>905</v>
      </c>
      <c r="D421" s="5"/>
      <c r="E421" s="5"/>
      <c r="F421" s="5"/>
      <c r="G421" s="5">
        <v>1500</v>
      </c>
      <c r="H421" s="5"/>
      <c r="I421" s="82"/>
      <c r="J421" s="14"/>
    </row>
    <row r="422" spans="1:10" ht="93.75" x14ac:dyDescent="0.25">
      <c r="A422" s="36"/>
      <c r="B422" s="19">
        <v>3</v>
      </c>
      <c r="C422" s="489" t="s">
        <v>810</v>
      </c>
      <c r="D422" s="5"/>
      <c r="E422" s="5"/>
      <c r="F422" s="5"/>
      <c r="G422" s="5"/>
      <c r="H422" s="5"/>
      <c r="I422" s="82"/>
      <c r="J422" s="14"/>
    </row>
    <row r="423" spans="1:10" ht="93.75" x14ac:dyDescent="0.25">
      <c r="A423" s="36"/>
      <c r="B423" s="19">
        <v>4</v>
      </c>
      <c r="C423" s="489" t="s">
        <v>921</v>
      </c>
      <c r="D423" s="5"/>
      <c r="E423" s="5"/>
      <c r="F423" s="5"/>
      <c r="G423" s="5"/>
      <c r="H423" s="5"/>
      <c r="I423" s="82"/>
      <c r="J423" s="14"/>
    </row>
    <row r="424" spans="1:10" ht="45" x14ac:dyDescent="0.25">
      <c r="A424" s="36"/>
      <c r="B424" s="19"/>
      <c r="C424" s="106" t="s">
        <v>565</v>
      </c>
      <c r="D424" s="81">
        <f>D425</f>
        <v>854.68299999999999</v>
      </c>
      <c r="E424" s="81">
        <f t="shared" ref="E424:J424" si="48">E425</f>
        <v>0</v>
      </c>
      <c r="F424" s="81">
        <f t="shared" si="48"/>
        <v>0</v>
      </c>
      <c r="G424" s="81">
        <f t="shared" si="48"/>
        <v>854.68299999999999</v>
      </c>
      <c r="H424" s="81">
        <f t="shared" si="48"/>
        <v>0</v>
      </c>
      <c r="I424" s="81">
        <f t="shared" si="48"/>
        <v>854.68299999999999</v>
      </c>
      <c r="J424" s="81">
        <f t="shared" si="48"/>
        <v>0</v>
      </c>
    </row>
    <row r="425" spans="1:10" ht="129.75" customHeight="1" x14ac:dyDescent="0.25">
      <c r="A425" s="36" t="s">
        <v>182</v>
      </c>
      <c r="B425" s="195">
        <v>1</v>
      </c>
      <c r="C425" s="195" t="s">
        <v>96</v>
      </c>
      <c r="D425" s="184">
        <v>854.68299999999999</v>
      </c>
      <c r="E425" s="5"/>
      <c r="F425" s="5"/>
      <c r="G425" s="360">
        <v>854.68299999999999</v>
      </c>
      <c r="H425" s="5"/>
      <c r="I425" s="82">
        <v>854.68299999999999</v>
      </c>
      <c r="J425" s="14"/>
    </row>
    <row r="426" spans="1:10" ht="29.25" customHeight="1" x14ac:dyDescent="0.25">
      <c r="A426" s="36"/>
      <c r="B426" s="19"/>
      <c r="C426" s="106" t="s">
        <v>567</v>
      </c>
      <c r="D426" s="81" t="e">
        <f t="shared" ref="D426:J426" si="49">D427+D428</f>
        <v>#REF!</v>
      </c>
      <c r="E426" s="81">
        <f t="shared" si="49"/>
        <v>0</v>
      </c>
      <c r="F426" s="81">
        <f t="shared" si="49"/>
        <v>0</v>
      </c>
      <c r="G426" s="81">
        <f t="shared" si="49"/>
        <v>0</v>
      </c>
      <c r="H426" s="81">
        <f t="shared" si="49"/>
        <v>0</v>
      </c>
      <c r="I426" s="81">
        <f t="shared" si="49"/>
        <v>0</v>
      </c>
      <c r="J426" s="81">
        <f t="shared" si="49"/>
        <v>0</v>
      </c>
    </row>
    <row r="427" spans="1:10" ht="106.5" customHeight="1" x14ac:dyDescent="0.25">
      <c r="A427" s="36" t="s">
        <v>188</v>
      </c>
      <c r="B427" s="19">
        <v>1</v>
      </c>
      <c r="C427" s="19" t="s">
        <v>97</v>
      </c>
      <c r="D427" s="5" t="e">
        <f>#REF!+H427</f>
        <v>#REF!</v>
      </c>
      <c r="E427" s="5"/>
      <c r="F427" s="199"/>
      <c r="G427" s="352"/>
      <c r="H427" s="5"/>
      <c r="I427" s="82"/>
      <c r="J427" s="14"/>
    </row>
    <row r="428" spans="1:10" ht="126.75" customHeight="1" x14ac:dyDescent="0.25">
      <c r="A428" s="36"/>
      <c r="B428" s="19">
        <v>2</v>
      </c>
      <c r="C428" s="309" t="s">
        <v>920</v>
      </c>
      <c r="D428" s="5"/>
      <c r="E428" s="5"/>
      <c r="F428" s="199"/>
      <c r="G428" s="352"/>
      <c r="H428" s="5"/>
      <c r="I428" s="82"/>
      <c r="J428" s="14"/>
    </row>
    <row r="429" spans="1:10" ht="44.25" customHeight="1" x14ac:dyDescent="0.25">
      <c r="A429" s="36"/>
      <c r="B429" s="19"/>
      <c r="C429" s="229" t="s">
        <v>189</v>
      </c>
      <c r="D429" s="313">
        <f>D430</f>
        <v>249.98500000000001</v>
      </c>
      <c r="E429" s="313">
        <f t="shared" ref="E429:J429" si="50">E430</f>
        <v>0</v>
      </c>
      <c r="F429" s="313">
        <f t="shared" si="50"/>
        <v>0</v>
      </c>
      <c r="G429" s="313">
        <f t="shared" si="50"/>
        <v>249.98500000000001</v>
      </c>
      <c r="H429" s="313">
        <f t="shared" si="50"/>
        <v>0</v>
      </c>
      <c r="I429" s="313">
        <f t="shared" si="50"/>
        <v>249.98500000000001</v>
      </c>
      <c r="J429" s="313">
        <f t="shared" si="50"/>
        <v>0</v>
      </c>
    </row>
    <row r="430" spans="1:10" ht="188.25" customHeight="1" x14ac:dyDescent="0.25">
      <c r="A430" s="36"/>
      <c r="B430" s="19">
        <v>1</v>
      </c>
      <c r="C430" s="255" t="s">
        <v>775</v>
      </c>
      <c r="D430" s="5">
        <v>249.98500000000001</v>
      </c>
      <c r="E430" s="5"/>
      <c r="F430" s="5"/>
      <c r="G430" s="462">
        <v>249.98500000000001</v>
      </c>
      <c r="H430" s="5"/>
      <c r="I430" s="82">
        <v>249.98500000000001</v>
      </c>
      <c r="J430" s="14"/>
    </row>
    <row r="431" spans="1:10" ht="96" customHeight="1" x14ac:dyDescent="0.25">
      <c r="A431" s="36"/>
      <c r="B431" s="19">
        <v>2</v>
      </c>
      <c r="C431" s="513" t="s">
        <v>968</v>
      </c>
      <c r="D431" s="5"/>
      <c r="E431" s="5"/>
      <c r="F431" s="5"/>
      <c r="G431" s="462"/>
      <c r="H431" s="5"/>
      <c r="I431" s="82"/>
      <c r="J431" s="14"/>
    </row>
    <row r="432" spans="1:10" ht="35.25" customHeight="1" x14ac:dyDescent="0.25">
      <c r="B432" s="656" t="s">
        <v>98</v>
      </c>
      <c r="C432" s="656"/>
      <c r="D432" s="82" t="e">
        <f>D433+D437+D440+D450+D454+D457+D470</f>
        <v>#REF!</v>
      </c>
      <c r="E432" s="82">
        <f t="shared" ref="E432:J432" si="51">E433+E437+E440+E450+E454+E457+E470</f>
        <v>2726.9678000000004</v>
      </c>
      <c r="F432" s="82">
        <f t="shared" si="51"/>
        <v>0</v>
      </c>
      <c r="G432" s="82">
        <f t="shared" si="51"/>
        <v>2000.0010000000002</v>
      </c>
      <c r="H432" s="82">
        <f t="shared" si="51"/>
        <v>138.4562</v>
      </c>
      <c r="I432" s="82">
        <f t="shared" si="51"/>
        <v>2000.0010000000002</v>
      </c>
      <c r="J432" s="82">
        <f t="shared" si="51"/>
        <v>0</v>
      </c>
    </row>
    <row r="433" spans="1:10" ht="35.25" customHeight="1" x14ac:dyDescent="0.25">
      <c r="B433" s="110"/>
      <c r="C433" s="110" t="s">
        <v>183</v>
      </c>
      <c r="D433" s="81">
        <f>D434+D435+D436</f>
        <v>6225.9349999999995</v>
      </c>
      <c r="E433" s="81">
        <f t="shared" ref="E433:J433" si="52">E434+E435+E436</f>
        <v>382.90699999999998</v>
      </c>
      <c r="F433" s="81">
        <f t="shared" si="52"/>
        <v>0</v>
      </c>
      <c r="G433" s="81">
        <f t="shared" si="52"/>
        <v>0</v>
      </c>
      <c r="H433" s="81">
        <f t="shared" si="52"/>
        <v>58.004999999999995</v>
      </c>
      <c r="I433" s="81">
        <f>I434+I435+I436</f>
        <v>0</v>
      </c>
      <c r="J433" s="81">
        <f t="shared" si="52"/>
        <v>0</v>
      </c>
    </row>
    <row r="434" spans="1:10" ht="183" customHeight="1" x14ac:dyDescent="0.25">
      <c r="A434" s="36" t="s">
        <v>183</v>
      </c>
      <c r="B434" s="195">
        <v>1</v>
      </c>
      <c r="C434" s="195" t="s">
        <v>189</v>
      </c>
      <c r="D434" s="184">
        <v>425.452</v>
      </c>
      <c r="E434" s="5">
        <v>382.90699999999998</v>
      </c>
      <c r="F434" s="199"/>
      <c r="G434" s="352"/>
      <c r="H434" s="199"/>
      <c r="I434" s="82"/>
      <c r="J434" s="14"/>
    </row>
    <row r="435" spans="1:10" ht="151.5" customHeight="1" x14ac:dyDescent="0.25">
      <c r="A435" s="36" t="s">
        <v>183</v>
      </c>
      <c r="B435" s="195">
        <v>2</v>
      </c>
      <c r="C435" s="195" t="s">
        <v>99</v>
      </c>
      <c r="D435" s="184">
        <v>1740.0619999999999</v>
      </c>
      <c r="E435" s="149"/>
      <c r="F435" s="396"/>
      <c r="G435" s="396"/>
      <c r="H435" s="396">
        <v>17.401</v>
      </c>
      <c r="I435" s="285"/>
      <c r="J435" s="149"/>
    </row>
    <row r="436" spans="1:10" ht="140.25" customHeight="1" x14ac:dyDescent="0.25">
      <c r="A436" s="36" t="s">
        <v>183</v>
      </c>
      <c r="B436" s="195">
        <v>3</v>
      </c>
      <c r="C436" s="195" t="s">
        <v>100</v>
      </c>
      <c r="D436" s="184">
        <v>4060.4209999999998</v>
      </c>
      <c r="E436" s="149"/>
      <c r="F436" s="396"/>
      <c r="G436" s="396"/>
      <c r="H436" s="396">
        <v>40.603999999999999</v>
      </c>
      <c r="I436" s="285"/>
      <c r="J436" s="149"/>
    </row>
    <row r="437" spans="1:10" ht="45" x14ac:dyDescent="0.25">
      <c r="A437" s="36"/>
      <c r="B437" s="19"/>
      <c r="C437" s="110" t="s">
        <v>569</v>
      </c>
      <c r="D437" s="81">
        <f>D439</f>
        <v>268.82400000000001</v>
      </c>
      <c r="E437" s="81">
        <f t="shared" ref="E437:J437" si="53">E439</f>
        <v>0</v>
      </c>
      <c r="F437" s="81">
        <f t="shared" si="53"/>
        <v>0</v>
      </c>
      <c r="G437" s="81">
        <f t="shared" si="53"/>
        <v>0</v>
      </c>
      <c r="H437" s="81">
        <f t="shared" si="53"/>
        <v>0</v>
      </c>
      <c r="I437" s="81">
        <f>I439</f>
        <v>0</v>
      </c>
      <c r="J437" s="81">
        <f t="shared" si="53"/>
        <v>0</v>
      </c>
    </row>
    <row r="438" spans="1:10" ht="150" x14ac:dyDescent="0.25">
      <c r="A438" s="36"/>
      <c r="B438" s="19"/>
      <c r="C438" s="489" t="s">
        <v>922</v>
      </c>
      <c r="D438" s="5"/>
      <c r="E438" s="5"/>
      <c r="F438" s="81"/>
      <c r="G438" s="81"/>
      <c r="H438" s="81"/>
      <c r="I438" s="81"/>
      <c r="J438" s="81"/>
    </row>
    <row r="439" spans="1:10" ht="131.25" x14ac:dyDescent="0.25">
      <c r="A439" s="36" t="s">
        <v>188</v>
      </c>
      <c r="B439" s="195">
        <v>1</v>
      </c>
      <c r="C439" s="195" t="s">
        <v>101</v>
      </c>
      <c r="D439" s="184">
        <v>268.82400000000001</v>
      </c>
      <c r="E439" s="5"/>
      <c r="F439" s="5"/>
      <c r="G439" s="352"/>
      <c r="H439" s="5"/>
      <c r="I439" s="82"/>
      <c r="J439" s="14"/>
    </row>
    <row r="440" spans="1:10" ht="22.5" x14ac:dyDescent="0.25">
      <c r="A440" s="36"/>
      <c r="B440" s="19"/>
      <c r="C440" s="110" t="s">
        <v>186</v>
      </c>
      <c r="D440" s="81" t="e">
        <f>SUM(D441:D449)</f>
        <v>#REF!</v>
      </c>
      <c r="E440" s="81">
        <f t="shared" ref="E440:J440" si="54">SUM(E441:E449)</f>
        <v>0</v>
      </c>
      <c r="F440" s="81">
        <f t="shared" si="54"/>
        <v>0</v>
      </c>
      <c r="G440" s="81">
        <f t="shared" si="54"/>
        <v>2000.0010000000002</v>
      </c>
      <c r="H440" s="81">
        <f t="shared" si="54"/>
        <v>0</v>
      </c>
      <c r="I440" s="81">
        <f>SUM(I441:I449)</f>
        <v>2000.0010000000002</v>
      </c>
      <c r="J440" s="81">
        <f t="shared" si="54"/>
        <v>0</v>
      </c>
    </row>
    <row r="441" spans="1:10" ht="120" customHeight="1" x14ac:dyDescent="0.25">
      <c r="A441" s="36" t="s">
        <v>182</v>
      </c>
      <c r="B441" s="195">
        <v>1</v>
      </c>
      <c r="C441" s="195" t="s">
        <v>102</v>
      </c>
      <c r="D441" s="196">
        <v>261.08800000000002</v>
      </c>
      <c r="E441" s="5"/>
      <c r="F441" s="5"/>
      <c r="G441" s="360">
        <v>261.08800000000002</v>
      </c>
      <c r="H441" s="5"/>
      <c r="I441" s="82">
        <v>261.08800000000002</v>
      </c>
      <c r="J441" s="14"/>
    </row>
    <row r="442" spans="1:10" ht="150" customHeight="1" x14ac:dyDescent="0.25">
      <c r="A442" s="36" t="s">
        <v>182</v>
      </c>
      <c r="B442" s="195">
        <v>2</v>
      </c>
      <c r="C442" s="195" t="s">
        <v>103</v>
      </c>
      <c r="D442" s="196" t="e">
        <f>#REF!+H442</f>
        <v>#REF!</v>
      </c>
      <c r="E442" s="5"/>
      <c r="F442" s="5"/>
      <c r="G442" s="360">
        <v>261.08800000000002</v>
      </c>
      <c r="H442" s="5"/>
      <c r="I442" s="82">
        <v>261.08800000000002</v>
      </c>
      <c r="J442" s="14"/>
    </row>
    <row r="443" spans="1:10" ht="150" customHeight="1" x14ac:dyDescent="0.25">
      <c r="A443" s="36" t="s">
        <v>182</v>
      </c>
      <c r="B443" s="195">
        <v>3</v>
      </c>
      <c r="C443" s="195" t="s">
        <v>104</v>
      </c>
      <c r="D443" s="196" t="e">
        <f>#REF!+H443</f>
        <v>#REF!</v>
      </c>
      <c r="E443" s="5"/>
      <c r="F443" s="5"/>
      <c r="G443" s="360">
        <v>261.08800000000002</v>
      </c>
      <c r="H443" s="5"/>
      <c r="I443" s="82">
        <v>261.08800000000002</v>
      </c>
      <c r="J443" s="14"/>
    </row>
    <row r="444" spans="1:10" ht="129.75" customHeight="1" x14ac:dyDescent="0.25">
      <c r="A444" s="36" t="s">
        <v>182</v>
      </c>
      <c r="B444" s="195">
        <v>4</v>
      </c>
      <c r="C444" s="195" t="s">
        <v>105</v>
      </c>
      <c r="D444" s="196" t="e">
        <f>#REF!+H444</f>
        <v>#REF!</v>
      </c>
      <c r="E444" s="5"/>
      <c r="F444" s="5"/>
      <c r="G444" s="360">
        <v>261.08800000000002</v>
      </c>
      <c r="H444" s="5"/>
      <c r="I444" s="82">
        <v>261.08800000000002</v>
      </c>
      <c r="J444" s="14"/>
    </row>
    <row r="445" spans="1:10" ht="150" customHeight="1" x14ac:dyDescent="0.25">
      <c r="A445" s="36" t="s">
        <v>182</v>
      </c>
      <c r="B445" s="195">
        <v>5</v>
      </c>
      <c r="C445" s="195" t="s">
        <v>106</v>
      </c>
      <c r="D445" s="196" t="e">
        <f>#REF!+H445</f>
        <v>#REF!</v>
      </c>
      <c r="E445" s="5"/>
      <c r="F445" s="5"/>
      <c r="G445" s="360">
        <v>261.08800000000002</v>
      </c>
      <c r="H445" s="5"/>
      <c r="I445" s="82">
        <v>261.08800000000002</v>
      </c>
      <c r="J445" s="14"/>
    </row>
    <row r="446" spans="1:10" ht="150" customHeight="1" x14ac:dyDescent="0.25">
      <c r="A446" s="36" t="s">
        <v>182</v>
      </c>
      <c r="B446" s="195">
        <v>6</v>
      </c>
      <c r="C446" s="195" t="s">
        <v>107</v>
      </c>
      <c r="D446" s="196" t="e">
        <f>#REF!+H446</f>
        <v>#REF!</v>
      </c>
      <c r="E446" s="5"/>
      <c r="F446" s="5"/>
      <c r="G446" s="360">
        <v>224.322</v>
      </c>
      <c r="H446" s="5"/>
      <c r="I446" s="82">
        <v>224.322</v>
      </c>
      <c r="J446" s="14"/>
    </row>
    <row r="447" spans="1:10" ht="129.75" customHeight="1" x14ac:dyDescent="0.25">
      <c r="A447" s="36" t="s">
        <v>182</v>
      </c>
      <c r="B447" s="195">
        <v>7</v>
      </c>
      <c r="C447" s="195" t="s">
        <v>108</v>
      </c>
      <c r="D447" s="196" t="e">
        <f>#REF!+H447</f>
        <v>#REF!</v>
      </c>
      <c r="E447" s="5"/>
      <c r="F447" s="5"/>
      <c r="G447" s="352"/>
      <c r="H447" s="5"/>
      <c r="I447" s="82"/>
      <c r="J447" s="14"/>
    </row>
    <row r="448" spans="1:10" ht="129.75" customHeight="1" x14ac:dyDescent="0.25">
      <c r="A448" s="36" t="s">
        <v>182</v>
      </c>
      <c r="B448" s="195">
        <v>8</v>
      </c>
      <c r="C448" s="195" t="s">
        <v>109</v>
      </c>
      <c r="D448" s="196">
        <v>299.54500000000002</v>
      </c>
      <c r="E448" s="5"/>
      <c r="F448" s="5"/>
      <c r="G448" s="360">
        <v>196.19200000000001</v>
      </c>
      <c r="H448" s="5"/>
      <c r="I448" s="82">
        <v>196.19200000000001</v>
      </c>
      <c r="J448" s="14"/>
    </row>
    <row r="449" spans="1:10" ht="131.25" customHeight="1" x14ac:dyDescent="0.25">
      <c r="A449" s="36" t="s">
        <v>182</v>
      </c>
      <c r="B449" s="195">
        <v>9</v>
      </c>
      <c r="C449" s="195" t="s">
        <v>110</v>
      </c>
      <c r="D449" s="196" t="e">
        <f>#REF!+H449</f>
        <v>#REF!</v>
      </c>
      <c r="E449" s="5"/>
      <c r="F449" s="5"/>
      <c r="G449" s="360">
        <v>274.04700000000003</v>
      </c>
      <c r="H449" s="5"/>
      <c r="I449" s="82">
        <v>274.04700000000003</v>
      </c>
      <c r="J449" s="14"/>
    </row>
    <row r="450" spans="1:10" ht="45" x14ac:dyDescent="0.25">
      <c r="A450" s="36"/>
      <c r="B450" s="19"/>
      <c r="C450" s="110" t="s">
        <v>565</v>
      </c>
      <c r="D450" s="84">
        <f>D451+D452+D453</f>
        <v>1615.877</v>
      </c>
      <c r="E450" s="84">
        <f t="shared" ref="E450:J450" si="55">E451+E452+E453</f>
        <v>284.28930000000003</v>
      </c>
      <c r="F450" s="84">
        <f t="shared" si="55"/>
        <v>0</v>
      </c>
      <c r="G450" s="84">
        <f t="shared" si="55"/>
        <v>0</v>
      </c>
      <c r="H450" s="84">
        <f t="shared" si="55"/>
        <v>31.587700000000002</v>
      </c>
      <c r="I450" s="84">
        <f>I451+I452+I453</f>
        <v>0</v>
      </c>
      <c r="J450" s="84">
        <f t="shared" si="55"/>
        <v>0</v>
      </c>
    </row>
    <row r="451" spans="1:10" ht="102" customHeight="1" x14ac:dyDescent="0.25">
      <c r="A451" s="36" t="s">
        <v>182</v>
      </c>
      <c r="B451" s="19">
        <v>1</v>
      </c>
      <c r="C451" s="19" t="s">
        <v>111</v>
      </c>
      <c r="D451" s="5">
        <v>315.87700000000001</v>
      </c>
      <c r="E451" s="198">
        <v>284.28930000000003</v>
      </c>
      <c r="F451" s="117"/>
      <c r="G451" s="117"/>
      <c r="H451" s="198">
        <v>31.587700000000002</v>
      </c>
      <c r="I451" s="82"/>
      <c r="J451" s="14"/>
    </row>
    <row r="452" spans="1:10" ht="102" customHeight="1" x14ac:dyDescent="0.25">
      <c r="A452" s="36"/>
      <c r="B452" s="126">
        <v>2</v>
      </c>
      <c r="C452" s="126" t="s">
        <v>114</v>
      </c>
      <c r="D452" s="148">
        <v>600</v>
      </c>
      <c r="E452" s="350"/>
      <c r="F452" s="350"/>
      <c r="G452" s="350"/>
      <c r="H452" s="350"/>
      <c r="I452" s="281"/>
      <c r="J452" s="127"/>
    </row>
    <row r="453" spans="1:10" ht="102" customHeight="1" x14ac:dyDescent="0.25">
      <c r="A453" s="36"/>
      <c r="B453" s="126">
        <v>3</v>
      </c>
      <c r="C453" s="126" t="s">
        <v>534</v>
      </c>
      <c r="D453" s="148">
        <v>700</v>
      </c>
      <c r="E453" s="350"/>
      <c r="F453" s="350"/>
      <c r="G453" s="350"/>
      <c r="H453" s="350"/>
      <c r="I453" s="281"/>
      <c r="J453" s="127"/>
    </row>
    <row r="454" spans="1:10" ht="22.5" x14ac:dyDescent="0.25">
      <c r="A454" s="36"/>
      <c r="B454" s="19"/>
      <c r="C454" s="110" t="s">
        <v>185</v>
      </c>
      <c r="D454" s="81">
        <f>D455+D456</f>
        <v>888.63499999999999</v>
      </c>
      <c r="E454" s="81">
        <f t="shared" ref="E454:J454" si="56">E455+E456</f>
        <v>439.7715</v>
      </c>
      <c r="F454" s="81">
        <f t="shared" si="56"/>
        <v>0</v>
      </c>
      <c r="G454" s="81">
        <f t="shared" si="56"/>
        <v>0</v>
      </c>
      <c r="H454" s="81">
        <f t="shared" si="56"/>
        <v>48.863500000000002</v>
      </c>
      <c r="I454" s="81">
        <f>I455+I456</f>
        <v>0</v>
      </c>
      <c r="J454" s="81">
        <f t="shared" si="56"/>
        <v>0</v>
      </c>
    </row>
    <row r="455" spans="1:10" ht="112.5" x14ac:dyDescent="0.25">
      <c r="A455" s="36" t="s">
        <v>185</v>
      </c>
      <c r="B455" s="126">
        <v>1</v>
      </c>
      <c r="C455" s="126" t="s">
        <v>518</v>
      </c>
      <c r="D455" s="127">
        <v>488.63499999999999</v>
      </c>
      <c r="E455" s="350">
        <v>439.7715</v>
      </c>
      <c r="F455" s="350"/>
      <c r="G455" s="350"/>
      <c r="H455" s="350">
        <v>48.863500000000002</v>
      </c>
      <c r="I455" s="281"/>
      <c r="J455" s="127"/>
    </row>
    <row r="456" spans="1:10" ht="93.75" x14ac:dyDescent="0.25">
      <c r="A456" s="36"/>
      <c r="B456" s="126">
        <v>2</v>
      </c>
      <c r="C456" s="126" t="s">
        <v>535</v>
      </c>
      <c r="D456" s="148">
        <v>400</v>
      </c>
      <c r="E456" s="350"/>
      <c r="F456" s="350"/>
      <c r="G456" s="350"/>
      <c r="H456" s="350"/>
      <c r="I456" s="281"/>
      <c r="J456" s="127"/>
    </row>
    <row r="457" spans="1:10" x14ac:dyDescent="0.25">
      <c r="A457" s="36"/>
      <c r="B457" s="19"/>
      <c r="C457" s="83" t="s">
        <v>571</v>
      </c>
      <c r="D457" s="81">
        <f>SUM(D458:D466)</f>
        <v>9666.2999999999993</v>
      </c>
      <c r="E457" s="81">
        <f t="shared" ref="E457:J457" si="57">SUM(E458:E466)</f>
        <v>1620</v>
      </c>
      <c r="F457" s="81">
        <f t="shared" si="57"/>
        <v>0</v>
      </c>
      <c r="G457" s="81">
        <f t="shared" si="57"/>
        <v>0</v>
      </c>
      <c r="H457" s="81">
        <f t="shared" si="57"/>
        <v>0</v>
      </c>
      <c r="I457" s="81">
        <f>SUM(I458:I466)</f>
        <v>0</v>
      </c>
      <c r="J457" s="81">
        <f t="shared" si="57"/>
        <v>0</v>
      </c>
    </row>
    <row r="458" spans="1:10" ht="133.5" customHeight="1" x14ac:dyDescent="0.25">
      <c r="A458" s="36" t="s">
        <v>187</v>
      </c>
      <c r="B458" s="126">
        <v>1</v>
      </c>
      <c r="C458" s="126" t="s">
        <v>529</v>
      </c>
      <c r="D458" s="148">
        <v>1522.4</v>
      </c>
      <c r="E458" s="127"/>
      <c r="F458" s="127"/>
      <c r="G458" s="171"/>
      <c r="H458" s="127"/>
      <c r="I458" s="281"/>
      <c r="J458" s="127"/>
    </row>
    <row r="459" spans="1:10" ht="111" customHeight="1" x14ac:dyDescent="0.25">
      <c r="A459" s="36" t="s">
        <v>187</v>
      </c>
      <c r="B459" s="126">
        <v>2</v>
      </c>
      <c r="C459" s="126" t="s">
        <v>627</v>
      </c>
      <c r="D459" s="148">
        <v>1399.6</v>
      </c>
      <c r="E459" s="127"/>
      <c r="F459" s="127"/>
      <c r="G459" s="171"/>
      <c r="H459" s="127"/>
      <c r="I459" s="281"/>
      <c r="J459" s="127"/>
    </row>
    <row r="460" spans="1:10" ht="93" customHeight="1" x14ac:dyDescent="0.25">
      <c r="A460" s="36" t="s">
        <v>187</v>
      </c>
      <c r="B460" s="126">
        <v>3</v>
      </c>
      <c r="C460" s="126" t="s">
        <v>530</v>
      </c>
      <c r="D460" s="148">
        <v>1940.4</v>
      </c>
      <c r="E460" s="127"/>
      <c r="F460" s="127"/>
      <c r="G460" s="171"/>
      <c r="H460" s="127"/>
      <c r="I460" s="281"/>
      <c r="J460" s="127"/>
    </row>
    <row r="461" spans="1:10" ht="135" customHeight="1" x14ac:dyDescent="0.25">
      <c r="A461" s="36" t="s">
        <v>182</v>
      </c>
      <c r="B461" s="126">
        <v>4</v>
      </c>
      <c r="C461" s="126" t="s">
        <v>112</v>
      </c>
      <c r="D461" s="148">
        <v>732.3</v>
      </c>
      <c r="E461" s="127">
        <v>720</v>
      </c>
      <c r="F461" s="127"/>
      <c r="G461" s="171"/>
      <c r="H461" s="127"/>
      <c r="I461" s="281"/>
      <c r="J461" s="127"/>
    </row>
    <row r="462" spans="1:10" ht="128.25" customHeight="1" x14ac:dyDescent="0.25">
      <c r="A462" s="36" t="s">
        <v>182</v>
      </c>
      <c r="B462" s="126">
        <v>5</v>
      </c>
      <c r="C462" s="126" t="s">
        <v>531</v>
      </c>
      <c r="D462" s="148">
        <v>840</v>
      </c>
      <c r="E462" s="127">
        <v>900</v>
      </c>
      <c r="F462" s="127"/>
      <c r="G462" s="171"/>
      <c r="H462" s="127"/>
      <c r="I462" s="281"/>
      <c r="J462" s="127"/>
    </row>
    <row r="463" spans="1:10" ht="109.5" customHeight="1" x14ac:dyDescent="0.25">
      <c r="A463" s="36" t="s">
        <v>182</v>
      </c>
      <c r="B463" s="126">
        <v>6</v>
      </c>
      <c r="C463" s="126" t="s">
        <v>628</v>
      </c>
      <c r="D463" s="148">
        <v>803.4</v>
      </c>
      <c r="E463" s="127"/>
      <c r="F463" s="127"/>
      <c r="G463" s="171"/>
      <c r="H463" s="127"/>
      <c r="I463" s="281"/>
      <c r="J463" s="127"/>
    </row>
    <row r="464" spans="1:10" ht="126" customHeight="1" x14ac:dyDescent="0.25">
      <c r="A464" s="36" t="s">
        <v>182</v>
      </c>
      <c r="B464" s="126">
        <v>7</v>
      </c>
      <c r="C464" s="126" t="s">
        <v>532</v>
      </c>
      <c r="D464" s="148">
        <v>570</v>
      </c>
      <c r="E464" s="127"/>
      <c r="F464" s="127"/>
      <c r="G464" s="171"/>
      <c r="H464" s="127"/>
      <c r="I464" s="281"/>
      <c r="J464" s="127"/>
    </row>
    <row r="465" spans="1:10" ht="106.5" customHeight="1" x14ac:dyDescent="0.25">
      <c r="A465" s="36" t="s">
        <v>182</v>
      </c>
      <c r="B465" s="126">
        <v>8</v>
      </c>
      <c r="C465" s="126" t="s">
        <v>113</v>
      </c>
      <c r="D465" s="148">
        <v>628.20000000000005</v>
      </c>
      <c r="E465" s="127"/>
      <c r="F465" s="127"/>
      <c r="G465" s="171"/>
      <c r="H465" s="127"/>
      <c r="I465" s="281"/>
      <c r="J465" s="127"/>
    </row>
    <row r="466" spans="1:10" ht="112.5" x14ac:dyDescent="0.25">
      <c r="A466" s="36" t="s">
        <v>184</v>
      </c>
      <c r="B466" s="126">
        <v>9</v>
      </c>
      <c r="C466" s="126" t="s">
        <v>533</v>
      </c>
      <c r="D466" s="148">
        <v>1230</v>
      </c>
      <c r="E466" s="127"/>
      <c r="F466" s="127"/>
      <c r="G466" s="171"/>
      <c r="H466" s="127"/>
      <c r="I466" s="281"/>
      <c r="J466" s="127"/>
    </row>
    <row r="467" spans="1:10" ht="93.75" x14ac:dyDescent="0.25">
      <c r="A467" s="36"/>
      <c r="B467" s="126">
        <v>10</v>
      </c>
      <c r="C467" s="126" t="s">
        <v>1001</v>
      </c>
      <c r="D467" s="148"/>
      <c r="E467" s="521"/>
      <c r="F467" s="521"/>
      <c r="G467" s="521"/>
      <c r="H467" s="521"/>
      <c r="I467" s="281"/>
      <c r="J467" s="521"/>
    </row>
    <row r="468" spans="1:10" ht="93.75" x14ac:dyDescent="0.25">
      <c r="A468" s="36"/>
      <c r="B468" s="126">
        <v>11</v>
      </c>
      <c r="C468" s="126" t="s">
        <v>1002</v>
      </c>
      <c r="D468" s="148"/>
      <c r="E468" s="521"/>
      <c r="F468" s="521"/>
      <c r="G468" s="521"/>
      <c r="H468" s="521"/>
      <c r="I468" s="281"/>
      <c r="J468" s="521"/>
    </row>
    <row r="469" spans="1:10" ht="112.5" x14ac:dyDescent="0.25">
      <c r="A469" s="36"/>
      <c r="B469" s="126">
        <v>12</v>
      </c>
      <c r="C469" s="126" t="s">
        <v>1003</v>
      </c>
      <c r="D469" s="148"/>
      <c r="E469" s="521"/>
      <c r="F469" s="521"/>
      <c r="G469" s="521"/>
      <c r="H469" s="521"/>
      <c r="I469" s="281"/>
      <c r="J469" s="521"/>
    </row>
    <row r="470" spans="1:10" ht="58.5" customHeight="1" x14ac:dyDescent="0.25">
      <c r="A470" s="36" t="s">
        <v>185</v>
      </c>
      <c r="B470" s="19"/>
      <c r="C470" s="110" t="s">
        <v>181</v>
      </c>
      <c r="D470" s="33">
        <f>D471+D472+D473+D474+D475+D476+D477+D478+D479</f>
        <v>3355.7</v>
      </c>
      <c r="E470" s="33">
        <f t="shared" ref="E470:J470" si="58">E471+E472+E473+E474+E475+E476+E477+E478+E479</f>
        <v>0</v>
      </c>
      <c r="F470" s="33">
        <f t="shared" si="58"/>
        <v>0</v>
      </c>
      <c r="G470" s="33">
        <f t="shared" si="58"/>
        <v>0</v>
      </c>
      <c r="H470" s="33">
        <f t="shared" si="58"/>
        <v>0</v>
      </c>
      <c r="I470" s="33">
        <f>I471+I472+I473+I474+I475+I476+I477+I478+I479</f>
        <v>0</v>
      </c>
      <c r="J470" s="33">
        <f t="shared" si="58"/>
        <v>0</v>
      </c>
    </row>
    <row r="471" spans="1:10" ht="108.75" customHeight="1" x14ac:dyDescent="0.25">
      <c r="A471" s="36" t="s">
        <v>181</v>
      </c>
      <c r="B471" s="126">
        <v>1</v>
      </c>
      <c r="C471" s="126" t="s">
        <v>629</v>
      </c>
      <c r="D471" s="127">
        <v>670</v>
      </c>
      <c r="E471" s="127"/>
      <c r="F471" s="127"/>
      <c r="G471" s="171"/>
      <c r="H471" s="127"/>
      <c r="I471" s="281"/>
      <c r="J471" s="127"/>
    </row>
    <row r="472" spans="1:10" ht="115.5" customHeight="1" x14ac:dyDescent="0.25">
      <c r="A472" s="36" t="s">
        <v>181</v>
      </c>
      <c r="B472" s="126">
        <v>2</v>
      </c>
      <c r="C472" s="126" t="s">
        <v>630</v>
      </c>
      <c r="D472" s="148">
        <v>95</v>
      </c>
      <c r="E472" s="127"/>
      <c r="F472" s="127"/>
      <c r="G472" s="171"/>
      <c r="H472" s="127"/>
      <c r="I472" s="281"/>
      <c r="J472" s="127"/>
    </row>
    <row r="473" spans="1:10" ht="115.5" customHeight="1" x14ac:dyDescent="0.25">
      <c r="A473" s="36"/>
      <c r="B473" s="126">
        <v>3</v>
      </c>
      <c r="C473" s="126" t="s">
        <v>631</v>
      </c>
      <c r="D473" s="148">
        <v>215</v>
      </c>
      <c r="E473" s="127"/>
      <c r="F473" s="127"/>
      <c r="G473" s="171"/>
      <c r="H473" s="127"/>
      <c r="I473" s="281"/>
      <c r="J473" s="127"/>
    </row>
    <row r="474" spans="1:10" ht="115.5" customHeight="1" x14ac:dyDescent="0.25">
      <c r="A474" s="36"/>
      <c r="B474" s="126">
        <v>4</v>
      </c>
      <c r="C474" s="126" t="s">
        <v>632</v>
      </c>
      <c r="D474" s="148">
        <v>20</v>
      </c>
      <c r="E474" s="127"/>
      <c r="F474" s="127"/>
      <c r="G474" s="171"/>
      <c r="H474" s="127"/>
      <c r="I474" s="281"/>
      <c r="J474" s="127"/>
    </row>
    <row r="475" spans="1:10" ht="115.5" customHeight="1" x14ac:dyDescent="0.25">
      <c r="A475" s="36"/>
      <c r="B475" s="126">
        <v>5</v>
      </c>
      <c r="C475" s="126" t="s">
        <v>633</v>
      </c>
      <c r="D475" s="148">
        <v>210</v>
      </c>
      <c r="E475" s="127"/>
      <c r="F475" s="127"/>
      <c r="G475" s="171"/>
      <c r="H475" s="127"/>
      <c r="I475" s="281"/>
      <c r="J475" s="127"/>
    </row>
    <row r="476" spans="1:10" ht="115.5" customHeight="1" x14ac:dyDescent="0.25">
      <c r="A476" s="36"/>
      <c r="B476" s="126">
        <v>6</v>
      </c>
      <c r="C476" s="126" t="s">
        <v>634</v>
      </c>
      <c r="D476" s="148">
        <v>128</v>
      </c>
      <c r="E476" s="127"/>
      <c r="F476" s="127"/>
      <c r="G476" s="171"/>
      <c r="H476" s="127"/>
      <c r="I476" s="281"/>
      <c r="J476" s="127"/>
    </row>
    <row r="477" spans="1:10" ht="51" customHeight="1" x14ac:dyDescent="0.25">
      <c r="A477" s="36"/>
      <c r="B477" s="126">
        <v>7</v>
      </c>
      <c r="C477" s="126" t="s">
        <v>636</v>
      </c>
      <c r="D477" s="148">
        <v>1392</v>
      </c>
      <c r="E477" s="127"/>
      <c r="F477" s="127"/>
      <c r="G477" s="171"/>
      <c r="H477" s="127"/>
      <c r="I477" s="281"/>
      <c r="J477" s="127"/>
    </row>
    <row r="478" spans="1:10" ht="94.5" customHeight="1" x14ac:dyDescent="0.25">
      <c r="A478" s="36" t="s">
        <v>181</v>
      </c>
      <c r="B478" s="126">
        <v>8</v>
      </c>
      <c r="C478" s="126" t="s">
        <v>635</v>
      </c>
      <c r="D478" s="148">
        <v>400</v>
      </c>
      <c r="E478" s="127"/>
      <c r="F478" s="127"/>
      <c r="G478" s="171"/>
      <c r="H478" s="127"/>
      <c r="I478" s="281"/>
      <c r="J478" s="127"/>
    </row>
    <row r="479" spans="1:10" ht="94.5" customHeight="1" x14ac:dyDescent="0.25">
      <c r="A479" s="36"/>
      <c r="B479" s="126">
        <v>9</v>
      </c>
      <c r="C479" s="126" t="s">
        <v>637</v>
      </c>
      <c r="D479" s="148">
        <v>225.7</v>
      </c>
      <c r="E479" s="127"/>
      <c r="F479" s="127"/>
      <c r="G479" s="171"/>
      <c r="H479" s="127"/>
      <c r="I479" s="281"/>
      <c r="J479" s="127"/>
    </row>
    <row r="480" spans="1:10" ht="94.5" customHeight="1" x14ac:dyDescent="0.25">
      <c r="A480" s="36"/>
      <c r="B480" s="126">
        <v>10</v>
      </c>
      <c r="C480" s="126" t="s">
        <v>995</v>
      </c>
      <c r="D480" s="148"/>
      <c r="E480" s="521"/>
      <c r="F480" s="521"/>
      <c r="G480" s="521"/>
      <c r="H480" s="521"/>
      <c r="I480" s="281"/>
      <c r="J480" s="521"/>
    </row>
    <row r="481" spans="1:10" ht="94.5" customHeight="1" x14ac:dyDescent="0.25">
      <c r="A481" s="36"/>
      <c r="B481" s="126">
        <v>11</v>
      </c>
      <c r="C481" s="126" t="s">
        <v>996</v>
      </c>
      <c r="D481" s="148"/>
      <c r="E481" s="521"/>
      <c r="F481" s="521"/>
      <c r="G481" s="521"/>
      <c r="H481" s="521"/>
      <c r="I481" s="281"/>
      <c r="J481" s="521"/>
    </row>
    <row r="482" spans="1:10" ht="94.5" customHeight="1" x14ac:dyDescent="0.25">
      <c r="A482" s="36"/>
      <c r="B482" s="126">
        <v>12</v>
      </c>
      <c r="C482" s="126" t="s">
        <v>997</v>
      </c>
      <c r="D482" s="148"/>
      <c r="E482" s="521"/>
      <c r="F482" s="521"/>
      <c r="G482" s="521"/>
      <c r="H482" s="521"/>
      <c r="I482" s="281"/>
      <c r="J482" s="521"/>
    </row>
    <row r="483" spans="1:10" ht="94.5" customHeight="1" x14ac:dyDescent="0.25">
      <c r="A483" s="36"/>
      <c r="B483" s="126">
        <v>13</v>
      </c>
      <c r="C483" s="126" t="s">
        <v>998</v>
      </c>
      <c r="D483" s="148"/>
      <c r="E483" s="521"/>
      <c r="F483" s="521"/>
      <c r="G483" s="521"/>
      <c r="H483" s="521"/>
      <c r="I483" s="281"/>
      <c r="J483" s="521"/>
    </row>
    <row r="484" spans="1:10" ht="94.5" customHeight="1" x14ac:dyDescent="0.25">
      <c r="A484" s="36"/>
      <c r="B484" s="126">
        <v>14</v>
      </c>
      <c r="C484" s="126" t="s">
        <v>999</v>
      </c>
      <c r="D484" s="148"/>
      <c r="E484" s="521"/>
      <c r="F484" s="521"/>
      <c r="G484" s="521"/>
      <c r="H484" s="521"/>
      <c r="I484" s="281"/>
      <c r="J484" s="521"/>
    </row>
    <row r="485" spans="1:10" ht="94.5" customHeight="1" x14ac:dyDescent="0.25">
      <c r="A485" s="36"/>
      <c r="B485" s="126">
        <v>15</v>
      </c>
      <c r="C485" s="126" t="s">
        <v>1000</v>
      </c>
      <c r="D485" s="148"/>
      <c r="E485" s="521"/>
      <c r="F485" s="521"/>
      <c r="G485" s="521"/>
      <c r="H485" s="521"/>
      <c r="I485" s="281"/>
      <c r="J485" s="521"/>
    </row>
    <row r="486" spans="1:10" ht="30" customHeight="1" x14ac:dyDescent="0.25">
      <c r="B486" s="651" t="s">
        <v>150</v>
      </c>
      <c r="C486" s="651"/>
      <c r="D486" s="85">
        <f>D487+D493+D498+D500+D502+D504</f>
        <v>11452.718999999999</v>
      </c>
      <c r="E486" s="85">
        <f t="shared" ref="E486:J486" si="59">E487+E493+E498+E500+E502+E504</f>
        <v>0</v>
      </c>
      <c r="F486" s="85">
        <f t="shared" si="59"/>
        <v>0</v>
      </c>
      <c r="G486" s="85">
        <f t="shared" si="59"/>
        <v>10878.407000000001</v>
      </c>
      <c r="H486" s="85">
        <f t="shared" si="59"/>
        <v>0</v>
      </c>
      <c r="I486" s="85">
        <f>I487+I493+I498+I500+I502+I504</f>
        <v>6000</v>
      </c>
      <c r="J486" s="85">
        <f t="shared" si="59"/>
        <v>0</v>
      </c>
    </row>
    <row r="487" spans="1:10" ht="30" customHeight="1" x14ac:dyDescent="0.25">
      <c r="B487" s="109"/>
      <c r="C487" s="109" t="s">
        <v>183</v>
      </c>
      <c r="D487" s="84">
        <f>D488+D489+D490+D491+D492</f>
        <v>3434.3510000000001</v>
      </c>
      <c r="E487" s="84">
        <f t="shared" ref="E487:J487" si="60">E488+E489+E490+E491+E492</f>
        <v>0</v>
      </c>
      <c r="F487" s="84">
        <f t="shared" si="60"/>
        <v>0</v>
      </c>
      <c r="G487" s="84">
        <f t="shared" si="60"/>
        <v>4931.6040000000003</v>
      </c>
      <c r="H487" s="84">
        <f t="shared" si="60"/>
        <v>0</v>
      </c>
      <c r="I487" s="84">
        <f>I488+I489+I490+I491+I492</f>
        <v>2789.4360000000001</v>
      </c>
      <c r="J487" s="84">
        <f t="shared" si="60"/>
        <v>0</v>
      </c>
    </row>
    <row r="488" spans="1:10" ht="219" customHeight="1" x14ac:dyDescent="0.25">
      <c r="A488" s="36" t="s">
        <v>183</v>
      </c>
      <c r="B488" s="157">
        <v>1</v>
      </c>
      <c r="C488" s="158" t="s">
        <v>832</v>
      </c>
      <c r="D488" s="151">
        <v>1494.653</v>
      </c>
      <c r="E488" s="149"/>
      <c r="F488" s="396"/>
      <c r="G488" s="198">
        <v>1494.653</v>
      </c>
      <c r="H488" s="466">
        <v>0</v>
      </c>
      <c r="I488" s="285"/>
      <c r="J488" s="149"/>
    </row>
    <row r="489" spans="1:10" ht="234" customHeight="1" x14ac:dyDescent="0.25">
      <c r="A489" s="36" t="s">
        <v>183</v>
      </c>
      <c r="B489" s="157">
        <v>2</v>
      </c>
      <c r="C489" s="158" t="s">
        <v>878</v>
      </c>
      <c r="D489" s="151">
        <v>1939.6980000000001</v>
      </c>
      <c r="E489" s="149"/>
      <c r="F489" s="396"/>
      <c r="G489" s="198">
        <v>1939.6980000000001</v>
      </c>
      <c r="H489" s="373">
        <v>0</v>
      </c>
      <c r="I489" s="285">
        <v>1939.6980000000001</v>
      </c>
      <c r="J489" s="149"/>
    </row>
    <row r="490" spans="1:10" s="235" customFormat="1" ht="116.25" customHeight="1" x14ac:dyDescent="0.25">
      <c r="A490" s="36"/>
      <c r="B490" s="263">
        <v>3</v>
      </c>
      <c r="C490" s="264" t="s">
        <v>786</v>
      </c>
      <c r="D490" s="17"/>
      <c r="E490" s="14"/>
      <c r="F490" s="14"/>
      <c r="G490" s="184">
        <v>849.73800000000006</v>
      </c>
      <c r="H490" s="14"/>
      <c r="I490" s="76">
        <v>849.73800000000006</v>
      </c>
      <c r="J490" s="14"/>
    </row>
    <row r="491" spans="1:10" s="235" customFormat="1" ht="46.5" customHeight="1" x14ac:dyDescent="0.3">
      <c r="A491" s="36"/>
      <c r="B491" s="263">
        <v>4</v>
      </c>
      <c r="C491" s="50" t="s">
        <v>849</v>
      </c>
      <c r="D491" s="17"/>
      <c r="E491" s="14"/>
      <c r="F491" s="14"/>
      <c r="G491" s="184">
        <v>193.63</v>
      </c>
      <c r="H491" s="14"/>
      <c r="I491" s="76"/>
      <c r="J491" s="14"/>
    </row>
    <row r="492" spans="1:10" s="235" customFormat="1" ht="105" customHeight="1" x14ac:dyDescent="0.3">
      <c r="A492" s="36"/>
      <c r="B492" s="263">
        <v>5</v>
      </c>
      <c r="C492" s="50" t="s">
        <v>850</v>
      </c>
      <c r="D492" s="17"/>
      <c r="E492" s="14"/>
      <c r="F492" s="14"/>
      <c r="G492" s="184">
        <v>453.88499999999999</v>
      </c>
      <c r="H492" s="14"/>
      <c r="I492" s="76"/>
      <c r="J492" s="14"/>
    </row>
    <row r="493" spans="1:10" ht="22.5" x14ac:dyDescent="0.25">
      <c r="A493" s="36"/>
      <c r="B493" s="4"/>
      <c r="C493" s="109" t="s">
        <v>567</v>
      </c>
      <c r="D493" s="84">
        <f>D494+D495+D496+D497</f>
        <v>1078.2910000000002</v>
      </c>
      <c r="E493" s="84">
        <f t="shared" ref="E493:J493" si="61">E494+E495+E496+E497</f>
        <v>0</v>
      </c>
      <c r="F493" s="84">
        <f t="shared" si="61"/>
        <v>0</v>
      </c>
      <c r="G493" s="84">
        <f t="shared" si="61"/>
        <v>3377.3429999999998</v>
      </c>
      <c r="H493" s="84">
        <f t="shared" si="61"/>
        <v>0</v>
      </c>
      <c r="I493" s="84">
        <f>I494+I495+I496+I497</f>
        <v>2298.694</v>
      </c>
      <c r="J493" s="84">
        <f t="shared" si="61"/>
        <v>0</v>
      </c>
    </row>
    <row r="494" spans="1:10" ht="93.75" x14ac:dyDescent="0.25">
      <c r="A494" s="36" t="s">
        <v>184</v>
      </c>
      <c r="B494" s="263">
        <v>1</v>
      </c>
      <c r="C494" s="6" t="s">
        <v>833</v>
      </c>
      <c r="D494" s="332">
        <v>850.29100000000005</v>
      </c>
      <c r="E494" s="5"/>
      <c r="F494" s="5"/>
      <c r="G494" s="360">
        <v>850.29100000000005</v>
      </c>
      <c r="H494" s="199">
        <v>0</v>
      </c>
      <c r="I494" s="82"/>
      <c r="J494" s="14"/>
    </row>
    <row r="495" spans="1:10" ht="112.5" x14ac:dyDescent="0.25">
      <c r="A495" s="36" t="s">
        <v>188</v>
      </c>
      <c r="B495" s="4">
        <v>2</v>
      </c>
      <c r="C495" s="6" t="s">
        <v>859</v>
      </c>
      <c r="D495" s="38">
        <v>228</v>
      </c>
      <c r="E495" s="5"/>
      <c r="F495" s="5"/>
      <c r="G495" s="360">
        <v>228.358</v>
      </c>
      <c r="H495" s="199">
        <v>0</v>
      </c>
      <c r="I495" s="82"/>
      <c r="J495" s="14"/>
    </row>
    <row r="496" spans="1:10" ht="131.25" x14ac:dyDescent="0.25">
      <c r="A496" s="36"/>
      <c r="B496" s="4">
        <v>3</v>
      </c>
      <c r="C496" s="459" t="s">
        <v>788</v>
      </c>
      <c r="D496" s="38"/>
      <c r="E496" s="5"/>
      <c r="F496" s="5"/>
      <c r="G496" s="191">
        <v>1336.307</v>
      </c>
      <c r="H496" s="5"/>
      <c r="I496" s="458">
        <v>1336.307</v>
      </c>
      <c r="J496" s="14"/>
    </row>
    <row r="497" spans="1:10" ht="131.25" x14ac:dyDescent="0.25">
      <c r="A497" s="36"/>
      <c r="B497" s="4">
        <v>4</v>
      </c>
      <c r="C497" s="460" t="s">
        <v>789</v>
      </c>
      <c r="D497" s="38"/>
      <c r="E497" s="5"/>
      <c r="F497" s="5"/>
      <c r="G497" s="191">
        <v>962.38699999999994</v>
      </c>
      <c r="H497" s="5"/>
      <c r="I497" s="458">
        <v>962.38699999999994</v>
      </c>
      <c r="J497" s="14"/>
    </row>
    <row r="498" spans="1:10" ht="22.5" x14ac:dyDescent="0.25">
      <c r="A498" s="36"/>
      <c r="B498" s="4"/>
      <c r="C498" s="109" t="s">
        <v>566</v>
      </c>
      <c r="D498" s="84">
        <f>D499</f>
        <v>1485.106</v>
      </c>
      <c r="E498" s="84">
        <f t="shared" ref="E498:J498" si="62">E499</f>
        <v>0</v>
      </c>
      <c r="F498" s="84">
        <f t="shared" si="62"/>
        <v>0</v>
      </c>
      <c r="G498" s="84">
        <f t="shared" si="62"/>
        <v>1477.59</v>
      </c>
      <c r="H498" s="84">
        <f t="shared" si="62"/>
        <v>0</v>
      </c>
      <c r="I498" s="84">
        <f>I499</f>
        <v>0</v>
      </c>
      <c r="J498" s="84">
        <f t="shared" si="62"/>
        <v>0</v>
      </c>
    </row>
    <row r="499" spans="1:10" ht="123" customHeight="1" x14ac:dyDescent="0.25">
      <c r="A499" s="36"/>
      <c r="B499" s="263">
        <v>1</v>
      </c>
      <c r="C499" s="6" t="s">
        <v>834</v>
      </c>
      <c r="D499" s="332">
        <v>1485.106</v>
      </c>
      <c r="E499" s="5"/>
      <c r="F499" s="5"/>
      <c r="G499" s="361">
        <v>1477.59</v>
      </c>
      <c r="H499" s="5"/>
      <c r="I499" s="82"/>
      <c r="J499" s="14"/>
    </row>
    <row r="500" spans="1:10" ht="53.25" customHeight="1" x14ac:dyDescent="0.25">
      <c r="A500" s="36"/>
      <c r="B500" s="4"/>
      <c r="C500" s="110" t="s">
        <v>181</v>
      </c>
      <c r="D500" s="84">
        <f>D501</f>
        <v>5454.9709999999995</v>
      </c>
      <c r="E500" s="84">
        <f t="shared" ref="E500:J500" si="63">E501</f>
        <v>0</v>
      </c>
      <c r="F500" s="84">
        <f t="shared" si="63"/>
        <v>0</v>
      </c>
      <c r="G500" s="84">
        <f t="shared" si="63"/>
        <v>0</v>
      </c>
      <c r="H500" s="84">
        <f t="shared" si="63"/>
        <v>0</v>
      </c>
      <c r="I500" s="84">
        <f>I501</f>
        <v>0</v>
      </c>
      <c r="J500" s="84">
        <f t="shared" si="63"/>
        <v>0</v>
      </c>
    </row>
    <row r="501" spans="1:10" ht="112.5" x14ac:dyDescent="0.25">
      <c r="A501" s="36"/>
      <c r="B501" s="4">
        <v>1</v>
      </c>
      <c r="C501" s="6" t="s">
        <v>491</v>
      </c>
      <c r="D501" s="38">
        <v>5454.9709999999995</v>
      </c>
      <c r="E501" s="5"/>
      <c r="F501" s="5"/>
      <c r="G501" s="352"/>
      <c r="H501" s="5"/>
      <c r="I501" s="82"/>
      <c r="J501" s="14"/>
    </row>
    <row r="502" spans="1:10" ht="22.5" x14ac:dyDescent="0.25">
      <c r="A502" s="36"/>
      <c r="B502" s="4"/>
      <c r="C502" s="436" t="s">
        <v>712</v>
      </c>
      <c r="D502" s="38">
        <f>D503</f>
        <v>0</v>
      </c>
      <c r="E502" s="314">
        <f t="shared" ref="E502:J502" si="64">E503</f>
        <v>0</v>
      </c>
      <c r="F502" s="314">
        <f t="shared" si="64"/>
        <v>0</v>
      </c>
      <c r="G502" s="314">
        <f t="shared" si="64"/>
        <v>180</v>
      </c>
      <c r="H502" s="314">
        <f t="shared" si="64"/>
        <v>0</v>
      </c>
      <c r="I502" s="314">
        <f t="shared" si="64"/>
        <v>0</v>
      </c>
      <c r="J502" s="314">
        <f t="shared" si="64"/>
        <v>0</v>
      </c>
    </row>
    <row r="503" spans="1:10" ht="93.75" x14ac:dyDescent="0.3">
      <c r="A503" s="36"/>
      <c r="B503" s="4">
        <v>1</v>
      </c>
      <c r="C503" s="50" t="s">
        <v>851</v>
      </c>
      <c r="D503" s="38"/>
      <c r="E503" s="5"/>
      <c r="F503" s="5"/>
      <c r="G503" s="361">
        <v>180</v>
      </c>
      <c r="H503" s="5"/>
      <c r="I503" s="82"/>
      <c r="J503" s="14"/>
    </row>
    <row r="504" spans="1:10" ht="45" x14ac:dyDescent="0.25">
      <c r="A504" s="36"/>
      <c r="B504" s="4"/>
      <c r="C504" s="231" t="s">
        <v>569</v>
      </c>
      <c r="D504" s="38">
        <f>D505</f>
        <v>0</v>
      </c>
      <c r="E504" s="314">
        <f t="shared" ref="E504:J504" si="65">E505</f>
        <v>0</v>
      </c>
      <c r="F504" s="314">
        <f t="shared" si="65"/>
        <v>0</v>
      </c>
      <c r="G504" s="314">
        <f t="shared" si="65"/>
        <v>911.87</v>
      </c>
      <c r="H504" s="314">
        <f t="shared" si="65"/>
        <v>0</v>
      </c>
      <c r="I504" s="314">
        <f t="shared" si="65"/>
        <v>911.87</v>
      </c>
      <c r="J504" s="314">
        <f t="shared" si="65"/>
        <v>0</v>
      </c>
    </row>
    <row r="505" spans="1:10" ht="168.75" x14ac:dyDescent="0.25">
      <c r="A505" s="36"/>
      <c r="B505" s="4">
        <v>1</v>
      </c>
      <c r="C505" s="265" t="s">
        <v>787</v>
      </c>
      <c r="D505" s="38"/>
      <c r="E505" s="5"/>
      <c r="F505" s="5"/>
      <c r="G505" s="461">
        <v>911.87</v>
      </c>
      <c r="H505" s="5"/>
      <c r="I505" s="82">
        <v>911.87</v>
      </c>
      <c r="J505" s="14"/>
    </row>
    <row r="506" spans="1:10" ht="22.5" x14ac:dyDescent="0.25">
      <c r="B506" s="650" t="s">
        <v>139</v>
      </c>
      <c r="C506" s="650"/>
      <c r="D506" s="76">
        <f>D507+D515+D517+D521+D523+D529+D531+D533+D536+D538</f>
        <v>36107.803999999996</v>
      </c>
      <c r="E506" s="76">
        <f t="shared" ref="E506:J506" si="66">E507+E515+E517+E521+E523+E529+E531+E533+E536+E538</f>
        <v>2483.1880000000001</v>
      </c>
      <c r="F506" s="76">
        <f t="shared" si="66"/>
        <v>115.84</v>
      </c>
      <c r="G506" s="76">
        <f t="shared" si="66"/>
        <v>26723.278999999999</v>
      </c>
      <c r="H506" s="76">
        <f t="shared" si="66"/>
        <v>665.529</v>
      </c>
      <c r="I506" s="76">
        <f>I507+I515+I517+I521+I523+I529+I531+I533+I536+I538</f>
        <v>20164.162</v>
      </c>
      <c r="J506" s="76">
        <f t="shared" si="66"/>
        <v>433.23</v>
      </c>
    </row>
    <row r="507" spans="1:10" ht="45" x14ac:dyDescent="0.25">
      <c r="B507" s="107"/>
      <c r="C507" s="106" t="s">
        <v>569</v>
      </c>
      <c r="D507" s="70">
        <f>D508+D509+D510+D511+D512+D513+D514</f>
        <v>5413.3369999999995</v>
      </c>
      <c r="E507" s="70">
        <f t="shared" ref="E507:J507" si="67">E508+E509+E510+E511+E512+E513+E514</f>
        <v>0</v>
      </c>
      <c r="F507" s="70">
        <f t="shared" si="67"/>
        <v>0</v>
      </c>
      <c r="G507" s="70">
        <f t="shared" si="67"/>
        <v>4653.9089999999997</v>
      </c>
      <c r="H507" s="70">
        <f t="shared" si="67"/>
        <v>316.38400000000001</v>
      </c>
      <c r="I507" s="70">
        <f>I508+I509+I510+I511+I512+I513+I514</f>
        <v>0</v>
      </c>
      <c r="J507" s="70">
        <f t="shared" si="67"/>
        <v>433.23</v>
      </c>
    </row>
    <row r="508" spans="1:10" ht="182.25" customHeight="1" x14ac:dyDescent="0.25">
      <c r="A508" s="36" t="s">
        <v>184</v>
      </c>
      <c r="B508" s="1">
        <v>1</v>
      </c>
      <c r="C508" s="8" t="s">
        <v>835</v>
      </c>
      <c r="D508" s="2">
        <v>1499.6659999999999</v>
      </c>
      <c r="E508" s="2"/>
      <c r="F508" s="351"/>
      <c r="G508" s="360">
        <v>1499.2429999999999</v>
      </c>
      <c r="H508" s="399"/>
      <c r="I508" s="99"/>
      <c r="J508" s="14"/>
    </row>
    <row r="509" spans="1:10" ht="150" customHeight="1" x14ac:dyDescent="0.25">
      <c r="A509" s="36" t="s">
        <v>184</v>
      </c>
      <c r="B509" s="145">
        <v>2</v>
      </c>
      <c r="C509" s="158" t="s">
        <v>836</v>
      </c>
      <c r="D509" s="139">
        <v>1499.6659999999999</v>
      </c>
      <c r="E509" s="139"/>
      <c r="F509" s="345"/>
      <c r="G509" s="343">
        <v>1499.6659999999999</v>
      </c>
      <c r="H509" s="400">
        <v>0</v>
      </c>
      <c r="I509" s="288"/>
      <c r="J509" s="149"/>
    </row>
    <row r="510" spans="1:10" ht="150" customHeight="1" x14ac:dyDescent="0.25">
      <c r="A510" s="36" t="s">
        <v>184</v>
      </c>
      <c r="B510" s="191">
        <v>3</v>
      </c>
      <c r="C510" s="186" t="s">
        <v>140</v>
      </c>
      <c r="D510" s="192">
        <v>1211.8440000000001</v>
      </c>
      <c r="E510" s="132"/>
      <c r="F510" s="129"/>
      <c r="G510" s="129"/>
      <c r="H510" s="400">
        <v>205.983</v>
      </c>
      <c r="I510" s="289"/>
      <c r="J510" s="327">
        <v>221.23</v>
      </c>
    </row>
    <row r="511" spans="1:10" ht="150" customHeight="1" x14ac:dyDescent="0.25">
      <c r="A511" s="36" t="s">
        <v>184</v>
      </c>
      <c r="B511" s="191">
        <v>4</v>
      </c>
      <c r="C511" s="186" t="s">
        <v>141</v>
      </c>
      <c r="D511" s="192">
        <v>1202.1610000000001</v>
      </c>
      <c r="E511" s="132"/>
      <c r="F511" s="129"/>
      <c r="G511" s="129"/>
      <c r="H511" s="327">
        <v>110.401</v>
      </c>
      <c r="I511" s="290"/>
      <c r="J511" s="327">
        <v>212</v>
      </c>
    </row>
    <row r="512" spans="1:10" s="235" customFormat="1" ht="102.75" customHeight="1" x14ac:dyDescent="0.25">
      <c r="A512" s="36"/>
      <c r="B512" s="3">
        <v>5</v>
      </c>
      <c r="C512" s="442" t="s">
        <v>852</v>
      </c>
      <c r="D512" s="9"/>
      <c r="E512" s="9"/>
      <c r="F512" s="174"/>
      <c r="G512" s="343">
        <v>470</v>
      </c>
      <c r="H512" s="174"/>
      <c r="I512" s="238"/>
      <c r="J512" s="174"/>
    </row>
    <row r="513" spans="1:10" s="235" customFormat="1" ht="102.75" customHeight="1" x14ac:dyDescent="0.25">
      <c r="A513" s="36"/>
      <c r="B513" s="3">
        <v>6</v>
      </c>
      <c r="C513" s="442" t="s">
        <v>853</v>
      </c>
      <c r="D513" s="9"/>
      <c r="E513" s="9"/>
      <c r="F513" s="174"/>
      <c r="G513" s="343">
        <v>600</v>
      </c>
      <c r="H513" s="174"/>
      <c r="I513" s="238"/>
      <c r="J513" s="174"/>
    </row>
    <row r="514" spans="1:10" s="235" customFormat="1" ht="102.75" customHeight="1" x14ac:dyDescent="0.3">
      <c r="A514" s="36"/>
      <c r="B514" s="3">
        <v>7</v>
      </c>
      <c r="C514" s="448" t="s">
        <v>855</v>
      </c>
      <c r="D514" s="9"/>
      <c r="E514" s="9"/>
      <c r="F514" s="174"/>
      <c r="G514" s="343">
        <v>585</v>
      </c>
      <c r="H514" s="174"/>
      <c r="I514" s="238"/>
      <c r="J514" s="174"/>
    </row>
    <row r="515" spans="1:10" ht="45" x14ac:dyDescent="0.25">
      <c r="A515" s="36"/>
      <c r="B515" s="1"/>
      <c r="C515" s="106" t="s">
        <v>570</v>
      </c>
      <c r="D515" s="33">
        <f>D516</f>
        <v>315.83999999999997</v>
      </c>
      <c r="E515" s="33">
        <f t="shared" ref="E515:J515" si="68">E516</f>
        <v>0</v>
      </c>
      <c r="F515" s="33">
        <f t="shared" si="68"/>
        <v>115.84</v>
      </c>
      <c r="G515" s="33">
        <f t="shared" si="68"/>
        <v>0</v>
      </c>
      <c r="H515" s="33">
        <f t="shared" si="68"/>
        <v>0</v>
      </c>
      <c r="I515" s="33">
        <f>I516</f>
        <v>0</v>
      </c>
      <c r="J515" s="33">
        <f t="shared" si="68"/>
        <v>0</v>
      </c>
    </row>
    <row r="516" spans="1:10" ht="119.25" customHeight="1" x14ac:dyDescent="0.25">
      <c r="A516" s="36" t="s">
        <v>188</v>
      </c>
      <c r="B516" s="133">
        <v>1</v>
      </c>
      <c r="C516" s="153" t="s">
        <v>142</v>
      </c>
      <c r="D516" s="132">
        <v>315.83999999999997</v>
      </c>
      <c r="E516" s="132"/>
      <c r="F516" s="343">
        <v>115.84</v>
      </c>
      <c r="G516" s="132"/>
      <c r="H516" s="161"/>
      <c r="I516" s="291"/>
      <c r="J516" s="127"/>
    </row>
    <row r="517" spans="1:10" ht="22.5" x14ac:dyDescent="0.25">
      <c r="A517" s="36"/>
      <c r="B517" s="1"/>
      <c r="C517" s="106" t="s">
        <v>183</v>
      </c>
      <c r="D517" s="33">
        <f>D518+D519+D520</f>
        <v>6130.89</v>
      </c>
      <c r="E517" s="33">
        <f t="shared" ref="E517:J517" si="69">E518+E519+E520</f>
        <v>1500.5429999999999</v>
      </c>
      <c r="F517" s="33">
        <f t="shared" si="69"/>
        <v>0</v>
      </c>
      <c r="G517" s="33">
        <f t="shared" si="69"/>
        <v>0</v>
      </c>
      <c r="H517" s="33">
        <f t="shared" si="69"/>
        <v>239.96199999999999</v>
      </c>
      <c r="I517" s="33">
        <f>I518+I519+I520</f>
        <v>0</v>
      </c>
      <c r="J517" s="33">
        <f t="shared" si="69"/>
        <v>0</v>
      </c>
    </row>
    <row r="518" spans="1:10" ht="120.75" customHeight="1" x14ac:dyDescent="0.25">
      <c r="A518" s="36" t="s">
        <v>183</v>
      </c>
      <c r="B518" s="133">
        <v>1</v>
      </c>
      <c r="C518" s="153" t="s">
        <v>143</v>
      </c>
      <c r="D518" s="132">
        <v>1667.269</v>
      </c>
      <c r="E518" s="129">
        <v>1500.5429999999999</v>
      </c>
      <c r="F518" s="129"/>
      <c r="G518" s="129"/>
      <c r="H518" s="129">
        <v>166.726</v>
      </c>
      <c r="I518" s="167"/>
      <c r="J518" s="127"/>
    </row>
    <row r="519" spans="1:10" ht="114.75" customHeight="1" x14ac:dyDescent="0.25">
      <c r="A519" s="36" t="s">
        <v>183</v>
      </c>
      <c r="B519" s="191">
        <v>2</v>
      </c>
      <c r="C519" s="186" t="s">
        <v>144</v>
      </c>
      <c r="D519" s="192">
        <v>2441.1999999999998</v>
      </c>
      <c r="E519" s="345"/>
      <c r="F519" s="345"/>
      <c r="G519" s="345"/>
      <c r="H519" s="345">
        <v>73.236000000000004</v>
      </c>
      <c r="I519" s="168"/>
      <c r="J519" s="149"/>
    </row>
    <row r="520" spans="1:10" ht="119.25" customHeight="1" x14ac:dyDescent="0.25">
      <c r="A520" s="36" t="s">
        <v>183</v>
      </c>
      <c r="B520" s="191">
        <v>3</v>
      </c>
      <c r="C520" s="186" t="s">
        <v>145</v>
      </c>
      <c r="D520" s="192">
        <v>2022.421</v>
      </c>
      <c r="E520" s="351"/>
      <c r="F520" s="351"/>
      <c r="G520" s="352"/>
      <c r="H520" s="351"/>
      <c r="I520" s="59"/>
      <c r="J520" s="14"/>
    </row>
    <row r="521" spans="1:10" ht="22.5" x14ac:dyDescent="0.25">
      <c r="A521" s="36"/>
      <c r="B521" s="1"/>
      <c r="C521" s="106" t="s">
        <v>186</v>
      </c>
      <c r="D521" s="33">
        <f>D522</f>
        <v>1368.413</v>
      </c>
      <c r="E521" s="33">
        <f t="shared" ref="E521:J521" si="70">E522</f>
        <v>0</v>
      </c>
      <c r="F521" s="33">
        <f t="shared" si="70"/>
        <v>0</v>
      </c>
      <c r="G521" s="33">
        <f t="shared" si="70"/>
        <v>1499</v>
      </c>
      <c r="H521" s="33">
        <f t="shared" si="70"/>
        <v>0</v>
      </c>
      <c r="I521" s="33">
        <f t="shared" si="70"/>
        <v>1499</v>
      </c>
      <c r="J521" s="33">
        <f t="shared" si="70"/>
        <v>0</v>
      </c>
    </row>
    <row r="522" spans="1:10" ht="117" customHeight="1" x14ac:dyDescent="0.25">
      <c r="A522" s="36" t="s">
        <v>183</v>
      </c>
      <c r="B522" s="191">
        <v>1</v>
      </c>
      <c r="C522" s="186" t="s">
        <v>146</v>
      </c>
      <c r="D522" s="192">
        <v>1368.413</v>
      </c>
      <c r="E522" s="2"/>
      <c r="F522" s="2"/>
      <c r="G522" s="361">
        <v>1499</v>
      </c>
      <c r="H522" s="2"/>
      <c r="I522" s="59">
        <v>1499</v>
      </c>
      <c r="J522" s="14"/>
    </row>
    <row r="523" spans="1:10" ht="22.5" x14ac:dyDescent="0.25">
      <c r="A523" s="36"/>
      <c r="B523" s="1"/>
      <c r="C523" s="106" t="s">
        <v>185</v>
      </c>
      <c r="D523" s="33">
        <f>D524+D525+D526+D527+D528</f>
        <v>4090.069</v>
      </c>
      <c r="E523" s="33">
        <f t="shared" ref="E523:J523" si="71">E524+E525+E526+E527+E528</f>
        <v>0</v>
      </c>
      <c r="F523" s="33">
        <f t="shared" si="71"/>
        <v>0</v>
      </c>
      <c r="G523" s="33">
        <f t="shared" si="71"/>
        <v>4501</v>
      </c>
      <c r="H523" s="33">
        <f t="shared" si="71"/>
        <v>0</v>
      </c>
      <c r="I523" s="33">
        <f t="shared" si="71"/>
        <v>4501</v>
      </c>
      <c r="J523" s="33">
        <f t="shared" si="71"/>
        <v>0</v>
      </c>
    </row>
    <row r="524" spans="1:10" ht="131.25" x14ac:dyDescent="0.25">
      <c r="A524" s="36"/>
      <c r="B524" s="1"/>
      <c r="C524" s="185" t="s">
        <v>879</v>
      </c>
      <c r="D524" s="33"/>
      <c r="E524" s="33"/>
      <c r="F524" s="33"/>
      <c r="G524" s="455">
        <v>4501</v>
      </c>
      <c r="H524" s="33"/>
      <c r="I524" s="33"/>
      <c r="J524" s="33"/>
    </row>
    <row r="525" spans="1:10" ht="150" customHeight="1" x14ac:dyDescent="0.25">
      <c r="A525" s="36" t="s">
        <v>185</v>
      </c>
      <c r="B525" s="3">
        <v>1</v>
      </c>
      <c r="C525" s="23" t="s">
        <v>147</v>
      </c>
      <c r="D525" s="216">
        <v>999.68700000000001</v>
      </c>
      <c r="E525" s="2"/>
      <c r="F525" s="2"/>
      <c r="G525" s="367"/>
      <c r="H525" s="2"/>
      <c r="I525" s="59">
        <v>999.68700000000001</v>
      </c>
      <c r="J525" s="14"/>
    </row>
    <row r="526" spans="1:10" s="235" customFormat="1" ht="115.5" customHeight="1" x14ac:dyDescent="0.25">
      <c r="A526" s="36"/>
      <c r="B526" s="3">
        <v>2</v>
      </c>
      <c r="C526" s="257" t="s">
        <v>790</v>
      </c>
      <c r="D526" s="216">
        <v>640.14700000000005</v>
      </c>
      <c r="E526" s="9"/>
      <c r="F526" s="9"/>
      <c r="G526" s="374"/>
      <c r="H526" s="9"/>
      <c r="I526" s="238">
        <v>795.14700000000005</v>
      </c>
      <c r="J526" s="14"/>
    </row>
    <row r="527" spans="1:10" s="235" customFormat="1" ht="119.25" customHeight="1" x14ac:dyDescent="0.25">
      <c r="A527" s="36"/>
      <c r="B527" s="3">
        <v>3</v>
      </c>
      <c r="C527" s="257" t="s">
        <v>791</v>
      </c>
      <c r="D527" s="216">
        <v>652.33500000000004</v>
      </c>
      <c r="E527" s="9"/>
      <c r="F527" s="9"/>
      <c r="G527" s="374"/>
      <c r="H527" s="9"/>
      <c r="I527" s="238">
        <v>808.26599999999996</v>
      </c>
      <c r="J527" s="14"/>
    </row>
    <row r="528" spans="1:10" s="235" customFormat="1" ht="126.75" customHeight="1" x14ac:dyDescent="0.25">
      <c r="A528" s="36"/>
      <c r="B528" s="3">
        <v>4</v>
      </c>
      <c r="C528" s="259" t="s">
        <v>792</v>
      </c>
      <c r="D528" s="216">
        <v>1797.9</v>
      </c>
      <c r="E528" s="9"/>
      <c r="F528" s="9"/>
      <c r="G528" s="374"/>
      <c r="H528" s="9"/>
      <c r="I528" s="238">
        <v>1897.9</v>
      </c>
      <c r="J528" s="14"/>
    </row>
    <row r="529" spans="1:10" ht="45" x14ac:dyDescent="0.25">
      <c r="A529" s="36"/>
      <c r="B529" s="1"/>
      <c r="C529" s="231" t="s">
        <v>565</v>
      </c>
      <c r="D529" s="33">
        <f>D530</f>
        <v>14164.162</v>
      </c>
      <c r="E529" s="33">
        <f t="shared" ref="E529:J531" si="72">E530</f>
        <v>0</v>
      </c>
      <c r="F529" s="33">
        <f t="shared" si="72"/>
        <v>0</v>
      </c>
      <c r="G529" s="33">
        <f t="shared" si="72"/>
        <v>14164.162</v>
      </c>
      <c r="H529" s="33">
        <f t="shared" si="72"/>
        <v>0</v>
      </c>
      <c r="I529" s="33">
        <f>I530</f>
        <v>14164.162</v>
      </c>
      <c r="J529" s="33">
        <f t="shared" si="72"/>
        <v>0</v>
      </c>
    </row>
    <row r="530" spans="1:10" ht="164.25" customHeight="1" x14ac:dyDescent="0.25">
      <c r="A530" s="36"/>
      <c r="B530" s="193">
        <v>1</v>
      </c>
      <c r="C530" s="195" t="s">
        <v>325</v>
      </c>
      <c r="D530" s="184">
        <v>14164.162</v>
      </c>
      <c r="E530" s="20"/>
      <c r="F530" s="20"/>
      <c r="G530" s="462">
        <v>14164.162</v>
      </c>
      <c r="H530" s="16"/>
      <c r="I530" s="93">
        <v>14164.162</v>
      </c>
      <c r="J530" s="2"/>
    </row>
    <row r="531" spans="1:10" ht="45" x14ac:dyDescent="0.25">
      <c r="A531" s="36"/>
      <c r="B531" s="1"/>
      <c r="C531" s="106" t="s">
        <v>181</v>
      </c>
      <c r="D531" s="33">
        <f>D532</f>
        <v>1091.828</v>
      </c>
      <c r="E531" s="33">
        <f t="shared" si="72"/>
        <v>982.64499999999998</v>
      </c>
      <c r="F531" s="33">
        <f t="shared" si="72"/>
        <v>0</v>
      </c>
      <c r="G531" s="33">
        <f t="shared" si="72"/>
        <v>0</v>
      </c>
      <c r="H531" s="33">
        <f t="shared" si="72"/>
        <v>109.18300000000001</v>
      </c>
      <c r="I531" s="33">
        <f>I532</f>
        <v>0</v>
      </c>
      <c r="J531" s="33">
        <f t="shared" si="72"/>
        <v>0</v>
      </c>
    </row>
    <row r="532" spans="1:10" ht="107.25" customHeight="1" x14ac:dyDescent="0.25">
      <c r="A532" s="36" t="s">
        <v>181</v>
      </c>
      <c r="B532" s="133">
        <v>1</v>
      </c>
      <c r="C532" s="153" t="s">
        <v>519</v>
      </c>
      <c r="D532" s="132">
        <v>1091.828</v>
      </c>
      <c r="E532" s="126">
        <v>982.64499999999998</v>
      </c>
      <c r="F532" s="132"/>
      <c r="G532" s="132"/>
      <c r="H532" s="126">
        <v>109.18300000000001</v>
      </c>
      <c r="I532" s="281"/>
      <c r="J532" s="127"/>
    </row>
    <row r="533" spans="1:10" ht="22.5" x14ac:dyDescent="0.25">
      <c r="A533" s="36"/>
      <c r="B533" s="1"/>
      <c r="C533" s="106" t="s">
        <v>566</v>
      </c>
      <c r="D533" s="33">
        <f>D535+D534</f>
        <v>2973.1390000000001</v>
      </c>
      <c r="E533" s="33">
        <f t="shared" ref="E533:J533" si="73">E535+E534</f>
        <v>0</v>
      </c>
      <c r="F533" s="33">
        <f t="shared" si="73"/>
        <v>0</v>
      </c>
      <c r="G533" s="33">
        <f t="shared" si="73"/>
        <v>1477.9580000000001</v>
      </c>
      <c r="H533" s="33">
        <f t="shared" si="73"/>
        <v>0</v>
      </c>
      <c r="I533" s="33">
        <f>I535+I534</f>
        <v>0</v>
      </c>
      <c r="J533" s="33">
        <f t="shared" si="73"/>
        <v>0</v>
      </c>
    </row>
    <row r="534" spans="1:10" s="235" customFormat="1" ht="140.25" customHeight="1" x14ac:dyDescent="0.25">
      <c r="A534" s="36"/>
      <c r="B534" s="3">
        <v>1</v>
      </c>
      <c r="C534" s="23" t="s">
        <v>837</v>
      </c>
      <c r="D534" s="9">
        <v>1477.9580000000001</v>
      </c>
      <c r="E534" s="67"/>
      <c r="F534" s="67"/>
      <c r="G534" s="343">
        <v>1477.9580000000001</v>
      </c>
      <c r="H534" s="67"/>
      <c r="I534" s="67"/>
      <c r="J534" s="67"/>
    </row>
    <row r="535" spans="1:10" ht="97.5" customHeight="1" x14ac:dyDescent="0.25">
      <c r="A535" s="36" t="s">
        <v>182</v>
      </c>
      <c r="B535" s="1">
        <v>2</v>
      </c>
      <c r="C535" s="8" t="s">
        <v>149</v>
      </c>
      <c r="D535" s="2">
        <v>1495.181</v>
      </c>
      <c r="E535" s="2"/>
      <c r="F535" s="2"/>
      <c r="G535" s="352"/>
      <c r="H535" s="2"/>
      <c r="I535" s="59"/>
      <c r="J535" s="14"/>
    </row>
    <row r="536" spans="1:10" ht="45" x14ac:dyDescent="0.25">
      <c r="A536" s="36"/>
      <c r="B536" s="1"/>
      <c r="C536" s="106" t="s">
        <v>573</v>
      </c>
      <c r="D536" s="33">
        <f>D537</f>
        <v>560.12599999999998</v>
      </c>
      <c r="E536" s="33">
        <f t="shared" ref="E536:J536" si="74">E537</f>
        <v>0</v>
      </c>
      <c r="F536" s="33">
        <f t="shared" si="74"/>
        <v>0</v>
      </c>
      <c r="G536" s="33">
        <f t="shared" si="74"/>
        <v>0</v>
      </c>
      <c r="H536" s="33">
        <f t="shared" si="74"/>
        <v>0</v>
      </c>
      <c r="I536" s="33">
        <f t="shared" si="74"/>
        <v>0</v>
      </c>
      <c r="J536" s="33">
        <f t="shared" si="74"/>
        <v>0</v>
      </c>
    </row>
    <row r="537" spans="1:10" ht="138" customHeight="1" x14ac:dyDescent="0.25">
      <c r="A537" s="36"/>
      <c r="B537" s="218">
        <v>1</v>
      </c>
      <c r="C537" s="186" t="s">
        <v>148</v>
      </c>
      <c r="D537" s="192">
        <v>560.12599999999998</v>
      </c>
      <c r="E537" s="86"/>
      <c r="F537" s="86"/>
      <c r="G537" s="352"/>
      <c r="H537" s="86"/>
      <c r="I537" s="59"/>
      <c r="J537" s="88"/>
    </row>
    <row r="538" spans="1:10" s="447" customFormat="1" ht="39" customHeight="1" x14ac:dyDescent="0.25">
      <c r="A538" s="445"/>
      <c r="B538" s="446"/>
      <c r="C538" s="443" t="s">
        <v>567</v>
      </c>
      <c r="D538" s="320">
        <f>D539</f>
        <v>0</v>
      </c>
      <c r="E538" s="320">
        <f t="shared" ref="E538:J538" si="75">E539</f>
        <v>0</v>
      </c>
      <c r="F538" s="320">
        <f t="shared" si="75"/>
        <v>0</v>
      </c>
      <c r="G538" s="320">
        <f t="shared" si="75"/>
        <v>427.25</v>
      </c>
      <c r="H538" s="320">
        <f t="shared" si="75"/>
        <v>0</v>
      </c>
      <c r="I538" s="320">
        <f t="shared" si="75"/>
        <v>0</v>
      </c>
      <c r="J538" s="320">
        <f t="shared" si="75"/>
        <v>0</v>
      </c>
    </row>
    <row r="539" spans="1:10" s="235" customFormat="1" ht="138" customHeight="1" x14ac:dyDescent="0.25">
      <c r="A539" s="36"/>
      <c r="B539" s="435">
        <v>1</v>
      </c>
      <c r="C539" s="442" t="s">
        <v>854</v>
      </c>
      <c r="D539" s="9"/>
      <c r="E539" s="444"/>
      <c r="F539" s="444"/>
      <c r="G539" s="361">
        <v>427.25</v>
      </c>
      <c r="H539" s="444"/>
      <c r="I539" s="238"/>
      <c r="J539" s="88"/>
    </row>
    <row r="540" spans="1:10" ht="22.5" x14ac:dyDescent="0.25">
      <c r="A540" s="36"/>
      <c r="B540" s="650" t="s">
        <v>85</v>
      </c>
      <c r="C540" s="650"/>
      <c r="D540" s="59">
        <f>D541+D551+D571+D581+D587+D589+D593+D600+D603+D610+D632</f>
        <v>96450.841030000011</v>
      </c>
      <c r="E540" s="59">
        <f>E541+E551+E571+E581+E587+E589+E593+E600+E603+E610+E632+E634</f>
        <v>10841.029999999999</v>
      </c>
      <c r="F540" s="59">
        <f>F541+F551+F571+F581+F587+F589+F593+F600+F603+F610+F632</f>
        <v>6805.7480000000005</v>
      </c>
      <c r="G540" s="59">
        <f>G541+G551+G571+G581+G587+G589+G593+G600+G603+G610+G632</f>
        <v>8993.6630000000005</v>
      </c>
      <c r="H540" s="59">
        <f>H541+H551+H571+H581+H587+H589+H593+H600+H603+H610+H632</f>
        <v>1736.62048</v>
      </c>
      <c r="I540" s="59">
        <f>I541+I551+I571+I581+I587+I589+I593+I600+I603+I610+I632</f>
        <v>6000</v>
      </c>
      <c r="J540" s="59">
        <f>J541+J551+J571+J581+J587+J589+J593+J600+J603+J610+J632</f>
        <v>15624.862999999999</v>
      </c>
    </row>
    <row r="541" spans="1:10" ht="22.5" x14ac:dyDescent="0.25">
      <c r="A541" s="36"/>
      <c r="B541" s="107"/>
      <c r="C541" s="107" t="s">
        <v>186</v>
      </c>
      <c r="D541" s="33">
        <f>SUM(D542:D550)</f>
        <v>8418.512999999999</v>
      </c>
      <c r="E541" s="33">
        <f t="shared" ref="E541:J541" si="76">SUM(E542:E550)</f>
        <v>0</v>
      </c>
      <c r="F541" s="33">
        <f t="shared" si="76"/>
        <v>1356.9970000000001</v>
      </c>
      <c r="G541" s="33">
        <f t="shared" si="76"/>
        <v>0</v>
      </c>
      <c r="H541" s="33">
        <f t="shared" si="76"/>
        <v>0</v>
      </c>
      <c r="I541" s="33">
        <f>SUM(I542:I550)</f>
        <v>0</v>
      </c>
      <c r="J541" s="33">
        <f t="shared" si="76"/>
        <v>0</v>
      </c>
    </row>
    <row r="542" spans="1:10" ht="84.75" customHeight="1" x14ac:dyDescent="0.25">
      <c r="A542" s="36" t="s">
        <v>186</v>
      </c>
      <c r="B542" s="131">
        <v>1</v>
      </c>
      <c r="C542" s="131" t="s">
        <v>24</v>
      </c>
      <c r="D542" s="147">
        <v>1356.9970000000001</v>
      </c>
      <c r="E542" s="147"/>
      <c r="F542" s="403">
        <v>1356.9970000000001</v>
      </c>
      <c r="G542" s="380"/>
      <c r="H542" s="147"/>
      <c r="I542" s="279"/>
      <c r="J542" s="132"/>
    </row>
    <row r="543" spans="1:10" ht="84.75" customHeight="1" x14ac:dyDescent="0.25">
      <c r="A543" s="36"/>
      <c r="B543" s="25">
        <v>2</v>
      </c>
      <c r="C543" s="8" t="s">
        <v>208</v>
      </c>
      <c r="D543" s="37">
        <v>884.65200000000004</v>
      </c>
      <c r="E543" s="103"/>
      <c r="F543" s="404"/>
      <c r="G543" s="352"/>
      <c r="H543" s="103"/>
      <c r="I543" s="242"/>
      <c r="J543" s="103"/>
    </row>
    <row r="544" spans="1:10" ht="84.75" customHeight="1" x14ac:dyDescent="0.25">
      <c r="A544" s="36"/>
      <c r="B544" s="185">
        <v>3</v>
      </c>
      <c r="C544" s="186" t="s">
        <v>209</v>
      </c>
      <c r="D544" s="187">
        <v>858.76099999999997</v>
      </c>
      <c r="E544" s="103"/>
      <c r="F544" s="404"/>
      <c r="G544" s="352"/>
      <c r="H544" s="103"/>
      <c r="I544" s="242"/>
      <c r="J544" s="103"/>
    </row>
    <row r="545" spans="1:10" ht="84.75" customHeight="1" x14ac:dyDescent="0.25">
      <c r="A545" s="36"/>
      <c r="B545" s="25">
        <v>4</v>
      </c>
      <c r="C545" s="8" t="s">
        <v>210</v>
      </c>
      <c r="D545" s="37">
        <v>889.52599999999995</v>
      </c>
      <c r="E545" s="103"/>
      <c r="F545" s="404"/>
      <c r="G545" s="352"/>
      <c r="H545" s="103"/>
      <c r="I545" s="242"/>
      <c r="J545" s="103"/>
    </row>
    <row r="546" spans="1:10" ht="84.75" customHeight="1" x14ac:dyDescent="0.25">
      <c r="A546" s="36"/>
      <c r="B546" s="185">
        <v>5</v>
      </c>
      <c r="C546" s="186" t="s">
        <v>211</v>
      </c>
      <c r="D546" s="187">
        <v>890.75400000000002</v>
      </c>
      <c r="E546" s="103"/>
      <c r="F546" s="404"/>
      <c r="G546" s="352"/>
      <c r="H546" s="103"/>
      <c r="I546" s="242"/>
      <c r="J546" s="103"/>
    </row>
    <row r="547" spans="1:10" ht="84.75" customHeight="1" x14ac:dyDescent="0.25">
      <c r="A547" s="36"/>
      <c r="B547" s="25">
        <v>6</v>
      </c>
      <c r="C547" s="8" t="s">
        <v>212</v>
      </c>
      <c r="D547" s="37">
        <v>879.56200000000001</v>
      </c>
      <c r="E547" s="103"/>
      <c r="F547" s="404"/>
      <c r="G547" s="352"/>
      <c r="H547" s="103"/>
      <c r="I547" s="242"/>
      <c r="J547" s="103"/>
    </row>
    <row r="548" spans="1:10" ht="84.75" customHeight="1" x14ac:dyDescent="0.25">
      <c r="A548" s="36"/>
      <c r="B548" s="185">
        <v>7</v>
      </c>
      <c r="C548" s="186" t="s">
        <v>213</v>
      </c>
      <c r="D548" s="187">
        <v>890.34199999999998</v>
      </c>
      <c r="E548" s="103"/>
      <c r="F548" s="404"/>
      <c r="G548" s="352"/>
      <c r="H548" s="103"/>
      <c r="I548" s="242"/>
      <c r="J548" s="103"/>
    </row>
    <row r="549" spans="1:10" ht="84.75" customHeight="1" x14ac:dyDescent="0.25">
      <c r="A549" s="36"/>
      <c r="B549" s="25">
        <v>8</v>
      </c>
      <c r="C549" s="8" t="s">
        <v>214</v>
      </c>
      <c r="D549" s="37">
        <v>888.56200000000001</v>
      </c>
      <c r="E549" s="103"/>
      <c r="F549" s="404"/>
      <c r="G549" s="352"/>
      <c r="H549" s="103"/>
      <c r="I549" s="242"/>
      <c r="J549" s="103"/>
    </row>
    <row r="550" spans="1:10" ht="84.75" customHeight="1" x14ac:dyDescent="0.25">
      <c r="A550" s="36"/>
      <c r="B550" s="25">
        <v>9</v>
      </c>
      <c r="C550" s="8" t="s">
        <v>215</v>
      </c>
      <c r="D550" s="37">
        <v>879.35699999999997</v>
      </c>
      <c r="E550" s="103"/>
      <c r="F550" s="404"/>
      <c r="G550" s="352"/>
      <c r="H550" s="103"/>
      <c r="I550" s="242"/>
      <c r="J550" s="103"/>
    </row>
    <row r="551" spans="1:10" ht="35.25" customHeight="1" x14ac:dyDescent="0.25">
      <c r="A551" s="36"/>
      <c r="B551" s="25"/>
      <c r="C551" s="107" t="s">
        <v>183</v>
      </c>
      <c r="D551" s="89">
        <f>SUM(D552:D570)</f>
        <v>18739.242630000001</v>
      </c>
      <c r="E551" s="89">
        <f t="shared" ref="E551:J551" si="77">SUM(E552:E570)</f>
        <v>0</v>
      </c>
      <c r="F551" s="89">
        <f t="shared" si="77"/>
        <v>1488.999</v>
      </c>
      <c r="G551" s="89">
        <f t="shared" si="77"/>
        <v>407.15199999999999</v>
      </c>
      <c r="H551" s="89">
        <f t="shared" si="77"/>
        <v>404.84177</v>
      </c>
      <c r="I551" s="89">
        <f>SUM(I552:I570)</f>
        <v>407.15199999999999</v>
      </c>
      <c r="J551" s="89">
        <f t="shared" si="77"/>
        <v>0</v>
      </c>
    </row>
    <row r="552" spans="1:10" ht="117" customHeight="1" x14ac:dyDescent="0.25">
      <c r="A552" s="36" t="s">
        <v>183</v>
      </c>
      <c r="B552" s="131">
        <v>1</v>
      </c>
      <c r="C552" s="131" t="s">
        <v>25</v>
      </c>
      <c r="D552" s="147">
        <v>1489</v>
      </c>
      <c r="E552" s="147"/>
      <c r="F552" s="403">
        <v>1488.999</v>
      </c>
      <c r="G552" s="380"/>
      <c r="H552" s="380"/>
      <c r="I552" s="279"/>
      <c r="J552" s="132"/>
    </row>
    <row r="553" spans="1:10" ht="131.25" x14ac:dyDescent="0.25">
      <c r="A553" s="36"/>
      <c r="B553" s="185">
        <v>2</v>
      </c>
      <c r="C553" s="195" t="s">
        <v>39</v>
      </c>
      <c r="D553" s="188">
        <v>366.90800000000002</v>
      </c>
      <c r="E553" s="138"/>
      <c r="F553" s="372"/>
      <c r="G553" s="372"/>
      <c r="H553" s="381">
        <v>11.007239999999999</v>
      </c>
      <c r="I553" s="280"/>
      <c r="J553" s="139"/>
    </row>
    <row r="554" spans="1:10" ht="112.5" x14ac:dyDescent="0.25">
      <c r="A554" s="36"/>
      <c r="B554" s="185">
        <v>3</v>
      </c>
      <c r="C554" s="195" t="s">
        <v>40</v>
      </c>
      <c r="D554" s="188">
        <v>533.09799999999996</v>
      </c>
      <c r="E554" s="138"/>
      <c r="F554" s="372"/>
      <c r="G554" s="372"/>
      <c r="H554" s="406">
        <v>15.992939999999997</v>
      </c>
      <c r="I554" s="292"/>
      <c r="J554" s="139"/>
    </row>
    <row r="555" spans="1:10" ht="117" customHeight="1" x14ac:dyDescent="0.25">
      <c r="A555" s="36"/>
      <c r="B555" s="156">
        <v>4</v>
      </c>
      <c r="C555" s="150" t="s">
        <v>41</v>
      </c>
      <c r="D555" s="138">
        <v>686.43</v>
      </c>
      <c r="E555" s="138"/>
      <c r="F555" s="372"/>
      <c r="G555" s="372"/>
      <c r="H555" s="381">
        <v>20.592899999999997</v>
      </c>
      <c r="I555" s="280"/>
      <c r="J555" s="139"/>
    </row>
    <row r="556" spans="1:10" ht="117" customHeight="1" x14ac:dyDescent="0.25">
      <c r="A556" s="36"/>
      <c r="B556" s="185">
        <v>5</v>
      </c>
      <c r="C556" s="186" t="s">
        <v>42</v>
      </c>
      <c r="D556" s="188">
        <v>164.14699999999999</v>
      </c>
      <c r="E556" s="103"/>
      <c r="F556" s="404"/>
      <c r="G556" s="352"/>
      <c r="H556" s="404"/>
      <c r="I556" s="242"/>
      <c r="J556" s="103"/>
    </row>
    <row r="557" spans="1:10" ht="117" customHeight="1" x14ac:dyDescent="0.25">
      <c r="A557" s="36"/>
      <c r="B557" s="185">
        <v>6</v>
      </c>
      <c r="C557" s="186" t="s">
        <v>43</v>
      </c>
      <c r="D557" s="188">
        <v>719.01599999999996</v>
      </c>
      <c r="E557" s="103"/>
      <c r="F557" s="404"/>
      <c r="G557" s="352"/>
      <c r="H557" s="404"/>
      <c r="I557" s="242"/>
      <c r="J557" s="103"/>
    </row>
    <row r="558" spans="1:10" ht="117" customHeight="1" x14ac:dyDescent="0.25">
      <c r="A558" s="36"/>
      <c r="B558" s="185">
        <v>7</v>
      </c>
      <c r="C558" s="186" t="s">
        <v>44</v>
      </c>
      <c r="D558" s="188">
        <v>349.36099999999999</v>
      </c>
      <c r="E558" s="103"/>
      <c r="F558" s="404"/>
      <c r="G558" s="352"/>
      <c r="H558" s="404"/>
      <c r="I558" s="242"/>
      <c r="J558" s="103"/>
    </row>
    <row r="559" spans="1:10" ht="117" customHeight="1" x14ac:dyDescent="0.25">
      <c r="A559" s="36"/>
      <c r="B559" s="185">
        <v>8</v>
      </c>
      <c r="C559" s="186" t="s">
        <v>45</v>
      </c>
      <c r="D559" s="188">
        <v>848.45299999999997</v>
      </c>
      <c r="E559" s="103"/>
      <c r="F559" s="404"/>
      <c r="G559" s="352"/>
      <c r="H559" s="404"/>
      <c r="I559" s="242"/>
      <c r="J559" s="103"/>
    </row>
    <row r="560" spans="1:10" ht="117" customHeight="1" x14ac:dyDescent="0.25">
      <c r="A560" s="36"/>
      <c r="B560" s="185">
        <v>9</v>
      </c>
      <c r="C560" s="186" t="s">
        <v>46</v>
      </c>
      <c r="D560" s="188">
        <v>548.16200000000003</v>
      </c>
      <c r="E560" s="103"/>
      <c r="F560" s="404"/>
      <c r="G560" s="352"/>
      <c r="H560" s="404"/>
      <c r="I560" s="242"/>
      <c r="J560" s="103"/>
    </row>
    <row r="561" spans="1:10" ht="117" customHeight="1" x14ac:dyDescent="0.25">
      <c r="A561" s="36"/>
      <c r="B561" s="185">
        <v>10</v>
      </c>
      <c r="C561" s="186" t="s">
        <v>47</v>
      </c>
      <c r="D561" s="188">
        <v>328.99900000000002</v>
      </c>
      <c r="E561" s="103"/>
      <c r="F561" s="404"/>
      <c r="G561" s="352"/>
      <c r="H561" s="404"/>
      <c r="I561" s="242"/>
      <c r="J561" s="103"/>
    </row>
    <row r="562" spans="1:10" ht="117" customHeight="1" x14ac:dyDescent="0.25">
      <c r="A562" s="36"/>
      <c r="B562" s="185">
        <v>11</v>
      </c>
      <c r="C562" s="186" t="s">
        <v>48</v>
      </c>
      <c r="D562" s="188">
        <v>797.375</v>
      </c>
      <c r="E562" s="103"/>
      <c r="F562" s="404"/>
      <c r="G562" s="352"/>
      <c r="H562" s="404"/>
      <c r="I562" s="242"/>
      <c r="J562" s="103"/>
    </row>
    <row r="563" spans="1:10" ht="180.75" customHeight="1" x14ac:dyDescent="0.25">
      <c r="A563" s="36"/>
      <c r="B563" s="185">
        <v>12</v>
      </c>
      <c r="C563" s="189" t="s">
        <v>49</v>
      </c>
      <c r="D563" s="188">
        <v>4283.2926100000004</v>
      </c>
      <c r="E563" s="138"/>
      <c r="F563" s="372"/>
      <c r="G563" s="372"/>
      <c r="H563" s="372">
        <v>128.499</v>
      </c>
      <c r="I563" s="278"/>
      <c r="J563" s="138"/>
    </row>
    <row r="564" spans="1:10" ht="222" customHeight="1" x14ac:dyDescent="0.25">
      <c r="A564" s="36"/>
      <c r="B564" s="185">
        <v>13</v>
      </c>
      <c r="C564" s="189" t="s">
        <v>50</v>
      </c>
      <c r="D564" s="188">
        <v>1926.27802</v>
      </c>
      <c r="E564" s="138"/>
      <c r="F564" s="372"/>
      <c r="G564" s="372"/>
      <c r="H564" s="372">
        <v>57.787999999999997</v>
      </c>
      <c r="I564" s="278"/>
      <c r="J564" s="138"/>
    </row>
    <row r="565" spans="1:10" ht="223.5" customHeight="1" x14ac:dyDescent="0.25">
      <c r="A565" s="36"/>
      <c r="B565" s="156">
        <v>14</v>
      </c>
      <c r="C565" s="135" t="s">
        <v>51</v>
      </c>
      <c r="D565" s="138">
        <v>5698.723</v>
      </c>
      <c r="E565" s="138"/>
      <c r="F565" s="372"/>
      <c r="G565" s="372"/>
      <c r="H565" s="372">
        <v>170.96169</v>
      </c>
      <c r="I565" s="278"/>
      <c r="J565" s="138"/>
    </row>
    <row r="566" spans="1:10" s="235" customFormat="1" ht="90" customHeight="1" x14ac:dyDescent="0.25">
      <c r="A566" s="36"/>
      <c r="B566" s="23">
        <v>15</v>
      </c>
      <c r="C566" s="257" t="s">
        <v>779</v>
      </c>
      <c r="D566" s="24"/>
      <c r="E566" s="24"/>
      <c r="F566" s="393"/>
      <c r="G566" s="403">
        <v>129.238</v>
      </c>
      <c r="H566" s="393"/>
      <c r="I566" s="241">
        <v>129.238</v>
      </c>
      <c r="J566" s="24"/>
    </row>
    <row r="567" spans="1:10" s="235" customFormat="1" ht="83.25" customHeight="1" x14ac:dyDescent="0.25">
      <c r="A567" s="36"/>
      <c r="B567" s="23">
        <v>16</v>
      </c>
      <c r="C567" s="257" t="s">
        <v>780</v>
      </c>
      <c r="D567" s="24"/>
      <c r="E567" s="24"/>
      <c r="F567" s="393"/>
      <c r="G567" s="403">
        <v>143.79400000000001</v>
      </c>
      <c r="H567" s="393"/>
      <c r="I567" s="241">
        <v>143.79400000000001</v>
      </c>
      <c r="J567" s="24"/>
    </row>
    <row r="568" spans="1:10" s="235" customFormat="1" ht="98.25" customHeight="1" x14ac:dyDescent="0.25">
      <c r="A568" s="36"/>
      <c r="B568" s="23">
        <v>17</v>
      </c>
      <c r="C568" s="257" t="s">
        <v>781</v>
      </c>
      <c r="D568" s="24"/>
      <c r="E568" s="24"/>
      <c r="F568" s="393"/>
      <c r="G568" s="403">
        <v>50.337000000000003</v>
      </c>
      <c r="H568" s="393"/>
      <c r="I568" s="241">
        <v>50.337000000000003</v>
      </c>
      <c r="J568" s="24"/>
    </row>
    <row r="569" spans="1:10" s="235" customFormat="1" ht="99" customHeight="1" x14ac:dyDescent="0.25">
      <c r="A569" s="36"/>
      <c r="B569" s="23">
        <v>18</v>
      </c>
      <c r="C569" s="257" t="s">
        <v>782</v>
      </c>
      <c r="D569" s="24"/>
      <c r="E569" s="24"/>
      <c r="F569" s="393"/>
      <c r="G569" s="403">
        <v>50.274999999999999</v>
      </c>
      <c r="H569" s="393"/>
      <c r="I569" s="241">
        <v>50.274999999999999</v>
      </c>
      <c r="J569" s="24"/>
    </row>
    <row r="570" spans="1:10" s="235" customFormat="1" ht="101.25" customHeight="1" x14ac:dyDescent="0.25">
      <c r="A570" s="36"/>
      <c r="B570" s="23">
        <v>19</v>
      </c>
      <c r="C570" s="259" t="s">
        <v>783</v>
      </c>
      <c r="D570" s="24"/>
      <c r="E570" s="24"/>
      <c r="F570" s="393"/>
      <c r="G570" s="403">
        <v>33.508000000000003</v>
      </c>
      <c r="H570" s="393"/>
      <c r="I570" s="241">
        <v>33.508000000000003</v>
      </c>
      <c r="J570" s="24"/>
    </row>
    <row r="571" spans="1:10" ht="45" x14ac:dyDescent="0.25">
      <c r="A571" s="36"/>
      <c r="B571" s="25"/>
      <c r="C571" s="106" t="s">
        <v>569</v>
      </c>
      <c r="D571" s="89">
        <f>D572+D573+D576+D577+D578+D579+D580</f>
        <v>5859.7110000000002</v>
      </c>
      <c r="E571" s="89">
        <f t="shared" ref="E571:J571" si="78">E572+E573+E576+E577+E578+E579+E580</f>
        <v>0</v>
      </c>
      <c r="F571" s="89">
        <f t="shared" si="78"/>
        <v>1861.2820000000002</v>
      </c>
      <c r="G571" s="89">
        <f t="shared" si="78"/>
        <v>2993.663</v>
      </c>
      <c r="H571" s="89">
        <f t="shared" si="78"/>
        <v>128.18270000000001</v>
      </c>
      <c r="I571" s="89">
        <f t="shared" si="78"/>
        <v>0</v>
      </c>
      <c r="J571" s="89">
        <f t="shared" si="78"/>
        <v>2221.23</v>
      </c>
    </row>
    <row r="572" spans="1:10" ht="140.25" customHeight="1" x14ac:dyDescent="0.25">
      <c r="A572" s="36"/>
      <c r="B572" s="131">
        <v>1</v>
      </c>
      <c r="C572" s="131" t="s">
        <v>28</v>
      </c>
      <c r="D572" s="147">
        <v>1236</v>
      </c>
      <c r="E572" s="147"/>
      <c r="F572" s="403">
        <v>1236</v>
      </c>
      <c r="G572" s="147"/>
      <c r="H572" s="147"/>
      <c r="I572" s="279"/>
      <c r="J572" s="132"/>
    </row>
    <row r="573" spans="1:10" ht="117" customHeight="1" x14ac:dyDescent="0.25">
      <c r="A573" s="36"/>
      <c r="B573" s="131">
        <v>2</v>
      </c>
      <c r="C573" s="131" t="s">
        <v>87</v>
      </c>
      <c r="D573" s="147">
        <v>625</v>
      </c>
      <c r="E573" s="147"/>
      <c r="F573" s="403">
        <v>625.28200000000004</v>
      </c>
      <c r="G573" s="147"/>
      <c r="H573" s="147"/>
      <c r="I573" s="279"/>
      <c r="J573" s="132"/>
    </row>
    <row r="574" spans="1:10" ht="117" customHeight="1" x14ac:dyDescent="0.25">
      <c r="A574" s="36"/>
      <c r="B574" s="131">
        <v>3</v>
      </c>
      <c r="C574" s="131" t="s">
        <v>923</v>
      </c>
      <c r="D574" s="147"/>
      <c r="E574" s="147"/>
      <c r="F574" s="403"/>
      <c r="G574" s="147"/>
      <c r="H574" s="147"/>
      <c r="I574" s="279"/>
      <c r="J574" s="132"/>
    </row>
    <row r="575" spans="1:10" ht="117" customHeight="1" x14ac:dyDescent="0.25">
      <c r="A575" s="36"/>
      <c r="B575" s="131">
        <v>4</v>
      </c>
      <c r="C575" s="131" t="s">
        <v>924</v>
      </c>
      <c r="D575" s="147"/>
      <c r="E575" s="147"/>
      <c r="F575" s="403"/>
      <c r="G575" s="147"/>
      <c r="H575" s="147"/>
      <c r="I575" s="279"/>
      <c r="J575" s="132"/>
    </row>
    <row r="576" spans="1:10" ht="37.5" x14ac:dyDescent="0.25">
      <c r="A576" s="36"/>
      <c r="B576" s="25">
        <v>3</v>
      </c>
      <c r="C576" s="25" t="s">
        <v>34</v>
      </c>
      <c r="D576" s="103">
        <v>2000</v>
      </c>
      <c r="E576" s="653"/>
      <c r="F576" s="653"/>
      <c r="G576" s="170"/>
      <c r="H576" s="103"/>
      <c r="I576" s="242"/>
      <c r="J576" s="404">
        <v>2000</v>
      </c>
    </row>
    <row r="577" spans="1:10" ht="93.75" x14ac:dyDescent="0.25">
      <c r="A577" s="36"/>
      <c r="B577" s="185">
        <v>4</v>
      </c>
      <c r="C577" s="195" t="s">
        <v>37</v>
      </c>
      <c r="D577" s="188">
        <v>1683.5940000000001</v>
      </c>
      <c r="E577" s="138"/>
      <c r="F577" s="372"/>
      <c r="G577" s="372"/>
      <c r="H577" s="415">
        <v>50.051700000000004</v>
      </c>
      <c r="I577" s="63"/>
      <c r="J577" s="138"/>
    </row>
    <row r="578" spans="1:10" ht="37.5" x14ac:dyDescent="0.25">
      <c r="A578" s="36"/>
      <c r="B578" s="25">
        <v>5</v>
      </c>
      <c r="C578" s="126" t="s">
        <v>692</v>
      </c>
      <c r="D578" s="131">
        <v>315.11700000000002</v>
      </c>
      <c r="E578" s="147"/>
      <c r="F578" s="147"/>
      <c r="G578" s="147"/>
      <c r="H578" s="131">
        <v>78.131</v>
      </c>
      <c r="I578" s="279"/>
      <c r="J578" s="131">
        <v>221.23</v>
      </c>
    </row>
    <row r="579" spans="1:10" s="235" customFormat="1" ht="138.75" customHeight="1" x14ac:dyDescent="0.25">
      <c r="A579" s="36"/>
      <c r="B579" s="23">
        <v>6</v>
      </c>
      <c r="C579" s="23" t="s">
        <v>917</v>
      </c>
      <c r="D579" s="23"/>
      <c r="E579" s="24"/>
      <c r="F579" s="24"/>
      <c r="G579" s="482">
        <v>1498.663</v>
      </c>
      <c r="H579" s="23"/>
      <c r="I579" s="241"/>
      <c r="J579" s="23"/>
    </row>
    <row r="580" spans="1:10" s="235" customFormat="1" ht="138.75" customHeight="1" x14ac:dyDescent="0.25">
      <c r="A580" s="36"/>
      <c r="B580" s="23">
        <v>7</v>
      </c>
      <c r="C580" s="23" t="s">
        <v>918</v>
      </c>
      <c r="D580" s="23"/>
      <c r="E580" s="24"/>
      <c r="F580" s="24"/>
      <c r="G580" s="482">
        <v>1495</v>
      </c>
      <c r="H580" s="23"/>
      <c r="I580" s="241"/>
      <c r="J580" s="23"/>
    </row>
    <row r="581" spans="1:10" ht="45" x14ac:dyDescent="0.25">
      <c r="A581" s="36"/>
      <c r="B581" s="25"/>
      <c r="C581" s="106" t="s">
        <v>570</v>
      </c>
      <c r="D581" s="89">
        <f>D582+D583+D584+D585+D586</f>
        <v>3280.83</v>
      </c>
      <c r="E581" s="89">
        <f t="shared" ref="E581:J581" si="79">E582+E583+E584+E585+E586</f>
        <v>0</v>
      </c>
      <c r="F581" s="89">
        <f t="shared" si="79"/>
        <v>595.82999999999993</v>
      </c>
      <c r="G581" s="89">
        <f t="shared" si="79"/>
        <v>0</v>
      </c>
      <c r="H581" s="89">
        <f t="shared" si="79"/>
        <v>13.3614</v>
      </c>
      <c r="I581" s="89">
        <f>I582+I583+I584+I585+I586</f>
        <v>0</v>
      </c>
      <c r="J581" s="89">
        <f t="shared" si="79"/>
        <v>0</v>
      </c>
    </row>
    <row r="582" spans="1:10" ht="109.5" customHeight="1" x14ac:dyDescent="0.25">
      <c r="A582" s="36" t="s">
        <v>184</v>
      </c>
      <c r="B582" s="131">
        <v>1</v>
      </c>
      <c r="C582" s="131" t="s">
        <v>26</v>
      </c>
      <c r="D582" s="147">
        <v>297.565</v>
      </c>
      <c r="E582" s="147"/>
      <c r="F582" s="403">
        <v>297.565</v>
      </c>
      <c r="G582" s="380"/>
      <c r="H582" s="380"/>
      <c r="I582" s="279"/>
      <c r="J582" s="132"/>
    </row>
    <row r="583" spans="1:10" ht="150" customHeight="1" x14ac:dyDescent="0.25">
      <c r="A583" s="36" t="s">
        <v>184</v>
      </c>
      <c r="B583" s="131">
        <v>2</v>
      </c>
      <c r="C583" s="131" t="s">
        <v>574</v>
      </c>
      <c r="D583" s="147">
        <v>298.26499999999999</v>
      </c>
      <c r="E583" s="147"/>
      <c r="F583" s="403">
        <v>298.26499999999999</v>
      </c>
      <c r="G583" s="380"/>
      <c r="H583" s="380"/>
      <c r="I583" s="279"/>
      <c r="J583" s="132"/>
    </row>
    <row r="584" spans="1:10" ht="150" customHeight="1" x14ac:dyDescent="0.25">
      <c r="A584" s="36"/>
      <c r="B584" s="185">
        <v>3</v>
      </c>
      <c r="C584" s="195" t="s">
        <v>38</v>
      </c>
      <c r="D584" s="188">
        <v>1348.86</v>
      </c>
      <c r="E584" s="103"/>
      <c r="F584" s="404"/>
      <c r="G584" s="352"/>
      <c r="H584" s="407"/>
      <c r="I584" s="293"/>
      <c r="J584" s="103"/>
    </row>
    <row r="585" spans="1:10" ht="150" customHeight="1" x14ac:dyDescent="0.25">
      <c r="A585" s="36"/>
      <c r="B585" s="156">
        <v>4</v>
      </c>
      <c r="C585" s="158" t="s">
        <v>52</v>
      </c>
      <c r="D585" s="138">
        <v>817.82</v>
      </c>
      <c r="E585" s="138"/>
      <c r="F585" s="372"/>
      <c r="G585" s="372"/>
      <c r="H585" s="372">
        <f>D585*0.01</f>
        <v>8.1782000000000004</v>
      </c>
      <c r="I585" s="278"/>
      <c r="J585" s="138"/>
    </row>
    <row r="586" spans="1:10" ht="150" customHeight="1" x14ac:dyDescent="0.25">
      <c r="A586" s="36"/>
      <c r="B586" s="156">
        <v>5</v>
      </c>
      <c r="C586" s="158" t="s">
        <v>54</v>
      </c>
      <c r="D586" s="138">
        <v>518.32000000000005</v>
      </c>
      <c r="E586" s="138"/>
      <c r="F586" s="372"/>
      <c r="G586" s="372"/>
      <c r="H586" s="372">
        <f>D586*0.01</f>
        <v>5.1832000000000003</v>
      </c>
      <c r="I586" s="278"/>
      <c r="J586" s="139"/>
    </row>
    <row r="587" spans="1:10" ht="22.5" x14ac:dyDescent="0.25">
      <c r="A587" s="36"/>
      <c r="B587" s="25"/>
      <c r="C587" s="106" t="s">
        <v>189</v>
      </c>
      <c r="D587" s="89">
        <f>D588</f>
        <v>1489</v>
      </c>
      <c r="E587" s="89">
        <f t="shared" ref="E587:J587" si="80">E588</f>
        <v>0</v>
      </c>
      <c r="F587" s="89">
        <f t="shared" si="80"/>
        <v>1502.64</v>
      </c>
      <c r="G587" s="89">
        <f t="shared" si="80"/>
        <v>0</v>
      </c>
      <c r="H587" s="89">
        <f t="shared" si="80"/>
        <v>0</v>
      </c>
      <c r="I587" s="89">
        <f t="shared" si="80"/>
        <v>0</v>
      </c>
      <c r="J587" s="89">
        <f t="shared" si="80"/>
        <v>0</v>
      </c>
    </row>
    <row r="588" spans="1:10" ht="150" customHeight="1" x14ac:dyDescent="0.25">
      <c r="A588" s="36" t="s">
        <v>190</v>
      </c>
      <c r="B588" s="131">
        <v>1</v>
      </c>
      <c r="C588" s="131" t="s">
        <v>27</v>
      </c>
      <c r="D588" s="147">
        <v>1489</v>
      </c>
      <c r="E588" s="147"/>
      <c r="F588" s="403">
        <v>1502.64</v>
      </c>
      <c r="G588" s="147"/>
      <c r="H588" s="147"/>
      <c r="I588" s="279"/>
      <c r="J588" s="132"/>
    </row>
    <row r="589" spans="1:10" ht="57.75" customHeight="1" x14ac:dyDescent="0.25">
      <c r="A589" s="36" t="s">
        <v>182</v>
      </c>
      <c r="B589" s="25"/>
      <c r="C589" s="106" t="s">
        <v>565</v>
      </c>
      <c r="D589" s="33">
        <f t="shared" ref="D589:J589" si="81">D590+D591+D592</f>
        <v>7973.7780000000002</v>
      </c>
      <c r="E589" s="33">
        <f t="shared" si="81"/>
        <v>4296.3999999999996</v>
      </c>
      <c r="F589" s="33">
        <f t="shared" si="81"/>
        <v>0</v>
      </c>
      <c r="G589" s="33">
        <f t="shared" si="81"/>
        <v>0</v>
      </c>
      <c r="H589" s="33">
        <f t="shared" si="81"/>
        <v>477.37799999999999</v>
      </c>
      <c r="I589" s="33">
        <f t="shared" si="81"/>
        <v>0</v>
      </c>
      <c r="J589" s="33">
        <f t="shared" si="81"/>
        <v>3200</v>
      </c>
    </row>
    <row r="590" spans="1:10" ht="150" customHeight="1" x14ac:dyDescent="0.25">
      <c r="A590" s="36" t="s">
        <v>182</v>
      </c>
      <c r="B590" s="131">
        <v>1</v>
      </c>
      <c r="C590" s="131" t="s">
        <v>29</v>
      </c>
      <c r="D590" s="147">
        <v>4773.7780000000002</v>
      </c>
      <c r="E590" s="408">
        <v>4296.3999999999996</v>
      </c>
      <c r="F590" s="380"/>
      <c r="G590" s="380"/>
      <c r="H590" s="380">
        <v>477.37799999999999</v>
      </c>
      <c r="I590" s="279"/>
      <c r="J590" s="132"/>
    </row>
    <row r="591" spans="1:10" ht="102" customHeight="1" x14ac:dyDescent="0.25">
      <c r="A591" s="36"/>
      <c r="B591" s="25">
        <v>2</v>
      </c>
      <c r="C591" s="25" t="s">
        <v>33</v>
      </c>
      <c r="D591" s="22">
        <v>3200</v>
      </c>
      <c r="E591" s="652"/>
      <c r="F591" s="652"/>
      <c r="G591" s="172"/>
      <c r="H591" s="103"/>
      <c r="I591" s="242"/>
      <c r="J591" s="391">
        <v>3200</v>
      </c>
    </row>
    <row r="592" spans="1:10" ht="97.5" customHeight="1" x14ac:dyDescent="0.25">
      <c r="A592" s="36"/>
      <c r="B592" s="25">
        <v>3</v>
      </c>
      <c r="C592" s="309" t="s">
        <v>811</v>
      </c>
      <c r="D592" s="22"/>
      <c r="E592" s="301"/>
      <c r="F592" s="301"/>
      <c r="G592" s="301"/>
      <c r="H592" s="300"/>
      <c r="I592" s="242"/>
      <c r="J592" s="22"/>
    </row>
    <row r="593" spans="1:10" ht="22.5" x14ac:dyDescent="0.25">
      <c r="A593" s="36"/>
      <c r="B593" s="25"/>
      <c r="C593" s="106" t="s">
        <v>566</v>
      </c>
      <c r="D593" s="89">
        <f t="shared" ref="D593:J593" si="82">D594+D595+D596+D597+D598+D599</f>
        <v>3897.7357300000003</v>
      </c>
      <c r="E593" s="89">
        <f t="shared" si="82"/>
        <v>2764.63</v>
      </c>
      <c r="F593" s="89">
        <f t="shared" si="82"/>
        <v>0</v>
      </c>
      <c r="G593" s="89">
        <f t="shared" si="82"/>
        <v>0</v>
      </c>
      <c r="H593" s="89">
        <f t="shared" si="82"/>
        <v>451.22111000000007</v>
      </c>
      <c r="I593" s="89">
        <f t="shared" si="82"/>
        <v>0</v>
      </c>
      <c r="J593" s="89">
        <f t="shared" si="82"/>
        <v>222</v>
      </c>
    </row>
    <row r="594" spans="1:10" ht="82.5" customHeight="1" x14ac:dyDescent="0.25">
      <c r="A594" s="36" t="s">
        <v>182</v>
      </c>
      <c r="B594" s="131">
        <v>1</v>
      </c>
      <c r="C594" s="131" t="s">
        <v>30</v>
      </c>
      <c r="D594" s="147">
        <v>3071.8150000000001</v>
      </c>
      <c r="E594" s="380">
        <v>2764.63</v>
      </c>
      <c r="F594" s="380"/>
      <c r="G594" s="380"/>
      <c r="H594" s="380">
        <v>307.185</v>
      </c>
      <c r="I594" s="378"/>
      <c r="J594" s="129"/>
    </row>
    <row r="595" spans="1:10" ht="113.25" customHeight="1" x14ac:dyDescent="0.25">
      <c r="A595" s="36"/>
      <c r="B595" s="156">
        <v>2</v>
      </c>
      <c r="C595" s="150" t="s">
        <v>55</v>
      </c>
      <c r="D595" s="139">
        <v>251.73500000000001</v>
      </c>
      <c r="E595" s="372"/>
      <c r="F595" s="372"/>
      <c r="G595" s="372"/>
      <c r="H595" s="372">
        <f>D595*0.01</f>
        <v>2.51735</v>
      </c>
      <c r="I595" s="379"/>
      <c r="J595" s="372"/>
    </row>
    <row r="596" spans="1:10" ht="111.75" customHeight="1" x14ac:dyDescent="0.25">
      <c r="A596" s="36"/>
      <c r="B596" s="156">
        <v>3</v>
      </c>
      <c r="C596" s="150" t="s">
        <v>56</v>
      </c>
      <c r="D596" s="139">
        <v>75.058000000000007</v>
      </c>
      <c r="E596" s="372"/>
      <c r="F596" s="372"/>
      <c r="G596" s="372"/>
      <c r="H596" s="372">
        <f>D596*0.01</f>
        <v>0.75058000000000014</v>
      </c>
      <c r="I596" s="379"/>
      <c r="J596" s="372"/>
    </row>
    <row r="597" spans="1:10" ht="109.5" customHeight="1" x14ac:dyDescent="0.25">
      <c r="A597" s="36"/>
      <c r="B597" s="156">
        <v>4</v>
      </c>
      <c r="C597" s="150" t="s">
        <v>57</v>
      </c>
      <c r="D597" s="139">
        <v>118.514</v>
      </c>
      <c r="E597" s="372"/>
      <c r="F597" s="372"/>
      <c r="G597" s="372"/>
      <c r="H597" s="372">
        <f>D597*0.01</f>
        <v>1.1851400000000001</v>
      </c>
      <c r="I597" s="379"/>
      <c r="J597" s="372"/>
    </row>
    <row r="598" spans="1:10" ht="82.5" customHeight="1" x14ac:dyDescent="0.25">
      <c r="A598" s="36"/>
      <c r="B598" s="131">
        <v>5</v>
      </c>
      <c r="C598" s="126" t="s">
        <v>693</v>
      </c>
      <c r="D598" s="132">
        <v>380.61372999999998</v>
      </c>
      <c r="E598" s="380"/>
      <c r="F598" s="380"/>
      <c r="G598" s="380"/>
      <c r="H598" s="380">
        <v>139.58304000000001</v>
      </c>
      <c r="I598" s="378"/>
      <c r="J598" s="380">
        <v>222</v>
      </c>
    </row>
    <row r="599" spans="1:10" s="235" customFormat="1" ht="63" customHeight="1" x14ac:dyDescent="0.3">
      <c r="A599" s="36"/>
      <c r="B599" s="23">
        <v>6</v>
      </c>
      <c r="C599" s="312" t="s">
        <v>812</v>
      </c>
      <c r="D599" s="9"/>
      <c r="E599" s="24"/>
      <c r="F599" s="24"/>
      <c r="G599" s="24"/>
      <c r="H599" s="24"/>
      <c r="I599" s="241"/>
      <c r="J599" s="24"/>
    </row>
    <row r="600" spans="1:10" ht="22.5" x14ac:dyDescent="0.25">
      <c r="A600" s="36"/>
      <c r="B600" s="25"/>
      <c r="C600" s="106" t="s">
        <v>568</v>
      </c>
      <c r="D600" s="89">
        <f>D601+D602</f>
        <v>8481.6329999999998</v>
      </c>
      <c r="E600" s="89">
        <f t="shared" ref="E600:J600" si="83">E601+E602</f>
        <v>0</v>
      </c>
      <c r="F600" s="89">
        <f t="shared" si="83"/>
        <v>0</v>
      </c>
      <c r="G600" s="89">
        <f t="shared" si="83"/>
        <v>0</v>
      </c>
      <c r="H600" s="89">
        <f t="shared" si="83"/>
        <v>0</v>
      </c>
      <c r="I600" s="89">
        <f>I601+I602</f>
        <v>0</v>
      </c>
      <c r="J600" s="89">
        <f t="shared" si="83"/>
        <v>8481.6329999999998</v>
      </c>
    </row>
    <row r="601" spans="1:10" ht="77.25" customHeight="1" x14ac:dyDescent="0.25">
      <c r="A601" s="36" t="s">
        <v>181</v>
      </c>
      <c r="B601" s="131">
        <v>1</v>
      </c>
      <c r="C601" s="131" t="s">
        <v>31</v>
      </c>
      <c r="D601" s="147">
        <v>4667.4380000000001</v>
      </c>
      <c r="E601" s="648"/>
      <c r="F601" s="648"/>
      <c r="G601" s="171"/>
      <c r="H601" s="147"/>
      <c r="I601" s="279"/>
      <c r="J601" s="380">
        <v>4667.4380000000001</v>
      </c>
    </row>
    <row r="602" spans="1:10" ht="57.75" customHeight="1" x14ac:dyDescent="0.25">
      <c r="A602" s="36" t="s">
        <v>181</v>
      </c>
      <c r="B602" s="131">
        <v>2</v>
      </c>
      <c r="C602" s="131" t="s">
        <v>32</v>
      </c>
      <c r="D602" s="147">
        <v>3814.1950000000002</v>
      </c>
      <c r="E602" s="648"/>
      <c r="F602" s="648"/>
      <c r="G602" s="171"/>
      <c r="H602" s="147"/>
      <c r="I602" s="279"/>
      <c r="J602" s="380">
        <v>3814.1950000000002</v>
      </c>
    </row>
    <row r="603" spans="1:10" ht="34.5" customHeight="1" x14ac:dyDescent="0.25">
      <c r="A603" s="36" t="s">
        <v>184</v>
      </c>
      <c r="B603" s="25"/>
      <c r="C603" s="106" t="s">
        <v>185</v>
      </c>
      <c r="D603" s="33">
        <f>D604+D605+D606+D607+D608+D609</f>
        <v>11065.785</v>
      </c>
      <c r="E603" s="33">
        <f t="shared" ref="E603:J603" si="84">E604+E605+E606+E607+E608+E609</f>
        <v>0</v>
      </c>
      <c r="F603" s="33">
        <f t="shared" si="84"/>
        <v>0</v>
      </c>
      <c r="G603" s="33">
        <f t="shared" si="84"/>
        <v>2659.6089999999999</v>
      </c>
      <c r="H603" s="33">
        <f t="shared" si="84"/>
        <v>5.4632000000000005</v>
      </c>
      <c r="I603" s="33">
        <f>I604+I605+I606+I607+I608+I609</f>
        <v>2659.6089999999999</v>
      </c>
      <c r="J603" s="33">
        <f t="shared" si="84"/>
        <v>1500</v>
      </c>
    </row>
    <row r="604" spans="1:10" ht="72" customHeight="1" x14ac:dyDescent="0.25">
      <c r="A604" s="36" t="s">
        <v>185</v>
      </c>
      <c r="B604" s="25">
        <v>1</v>
      </c>
      <c r="C604" s="25" t="s">
        <v>35</v>
      </c>
      <c r="D604" s="103">
        <v>750</v>
      </c>
      <c r="E604" s="653"/>
      <c r="F604" s="653"/>
      <c r="G604" s="170"/>
      <c r="H604" s="103"/>
      <c r="I604" s="242"/>
      <c r="J604" s="404">
        <v>750</v>
      </c>
    </row>
    <row r="605" spans="1:10" ht="64.5" customHeight="1" x14ac:dyDescent="0.25">
      <c r="A605" s="36" t="s">
        <v>185</v>
      </c>
      <c r="B605" s="25">
        <v>2</v>
      </c>
      <c r="C605" s="25" t="s">
        <v>36</v>
      </c>
      <c r="D605" s="103">
        <v>750</v>
      </c>
      <c r="E605" s="653"/>
      <c r="F605" s="653"/>
      <c r="G605" s="170"/>
      <c r="H605" s="103"/>
      <c r="I605" s="242"/>
      <c r="J605" s="404">
        <v>750</v>
      </c>
    </row>
    <row r="606" spans="1:10" ht="161.25" customHeight="1" x14ac:dyDescent="0.25">
      <c r="A606" s="36" t="s">
        <v>185</v>
      </c>
      <c r="B606" s="156">
        <v>3</v>
      </c>
      <c r="C606" s="158" t="s">
        <v>53</v>
      </c>
      <c r="D606" s="138">
        <v>546.32000000000005</v>
      </c>
      <c r="E606" s="138"/>
      <c r="F606" s="372"/>
      <c r="G606" s="372"/>
      <c r="H606" s="372">
        <f>D606*0.01</f>
        <v>5.4632000000000005</v>
      </c>
      <c r="I606" s="278"/>
      <c r="J606" s="138"/>
    </row>
    <row r="607" spans="1:10" ht="161.25" customHeight="1" x14ac:dyDescent="0.25">
      <c r="A607" s="36"/>
      <c r="B607" s="1">
        <v>4</v>
      </c>
      <c r="C607" s="23" t="s">
        <v>464</v>
      </c>
      <c r="D607" s="2">
        <v>9019.4650000000001</v>
      </c>
      <c r="E607" s="33"/>
      <c r="F607" s="33"/>
      <c r="G607" s="352"/>
      <c r="H607" s="33"/>
      <c r="I607" s="59"/>
      <c r="J607" s="33"/>
    </row>
    <row r="608" spans="1:10" ht="121.5" customHeight="1" x14ac:dyDescent="0.25">
      <c r="A608" s="36"/>
      <c r="B608" s="1">
        <v>5</v>
      </c>
      <c r="C608" s="256" t="s">
        <v>776</v>
      </c>
      <c r="D608" s="2"/>
      <c r="E608" s="33"/>
      <c r="F608" s="33"/>
      <c r="G608" s="360">
        <v>1165.865</v>
      </c>
      <c r="H608" s="33"/>
      <c r="I608" s="59">
        <v>1165.865</v>
      </c>
      <c r="J608" s="33"/>
    </row>
    <row r="609" spans="1:11" ht="111.75" customHeight="1" x14ac:dyDescent="0.25">
      <c r="A609" s="36"/>
      <c r="B609" s="1">
        <v>6</v>
      </c>
      <c r="C609" s="258" t="s">
        <v>778</v>
      </c>
      <c r="D609" s="2"/>
      <c r="E609" s="33"/>
      <c r="F609" s="33"/>
      <c r="G609" s="360">
        <v>1493.7439999999999</v>
      </c>
      <c r="H609" s="33"/>
      <c r="I609" s="59">
        <v>1493.7439999999999</v>
      </c>
      <c r="J609" s="33"/>
    </row>
    <row r="610" spans="1:11" ht="68.25" customHeight="1" x14ac:dyDescent="0.25">
      <c r="A610" s="36" t="s">
        <v>182</v>
      </c>
      <c r="B610" s="25"/>
      <c r="C610" s="106" t="s">
        <v>181</v>
      </c>
      <c r="D610" s="33">
        <f>SUM(D611:D631)</f>
        <v>27244.612670000002</v>
      </c>
      <c r="E610" s="33">
        <f t="shared" ref="E610:J610" si="85">SUM(E611:E631)</f>
        <v>0</v>
      </c>
      <c r="F610" s="33">
        <f t="shared" si="85"/>
        <v>0</v>
      </c>
      <c r="G610" s="33">
        <f t="shared" si="85"/>
        <v>1464.66</v>
      </c>
      <c r="H610" s="33">
        <f t="shared" si="85"/>
        <v>256.17230000000001</v>
      </c>
      <c r="I610" s="33">
        <f>SUM(I611:I631)</f>
        <v>1464.66</v>
      </c>
      <c r="J610" s="33">
        <f t="shared" si="85"/>
        <v>0</v>
      </c>
    </row>
    <row r="611" spans="1:11" ht="110.1" customHeight="1" x14ac:dyDescent="0.25">
      <c r="A611" s="36" t="s">
        <v>181</v>
      </c>
      <c r="B611" s="185">
        <v>1</v>
      </c>
      <c r="C611" s="195" t="s">
        <v>58</v>
      </c>
      <c r="D611" s="192">
        <v>972.54600000000005</v>
      </c>
      <c r="E611" s="138"/>
      <c r="F611" s="372"/>
      <c r="G611" s="372"/>
      <c r="H611" s="372">
        <f t="shared" ref="H611:H627" si="86">D611*0.01</f>
        <v>9.72546</v>
      </c>
      <c r="I611" s="278"/>
      <c r="J611" s="138"/>
    </row>
    <row r="612" spans="1:11" ht="110.1" customHeight="1" x14ac:dyDescent="0.25">
      <c r="A612" s="36" t="s">
        <v>181</v>
      </c>
      <c r="B612" s="185">
        <v>2</v>
      </c>
      <c r="C612" s="195" t="s">
        <v>59</v>
      </c>
      <c r="D612" s="192">
        <v>1155.2639999999999</v>
      </c>
      <c r="E612" s="138"/>
      <c r="F612" s="372"/>
      <c r="G612" s="372"/>
      <c r="H612" s="372">
        <f t="shared" si="86"/>
        <v>11.552639999999998</v>
      </c>
      <c r="I612" s="278"/>
      <c r="J612" s="138"/>
    </row>
    <row r="613" spans="1:11" ht="110.1" customHeight="1" x14ac:dyDescent="0.25">
      <c r="A613" s="36" t="s">
        <v>181</v>
      </c>
      <c r="B613" s="185">
        <v>3</v>
      </c>
      <c r="C613" s="195" t="s">
        <v>60</v>
      </c>
      <c r="D613" s="192">
        <v>429.46300000000002</v>
      </c>
      <c r="E613" s="138"/>
      <c r="F613" s="372"/>
      <c r="G613" s="372"/>
      <c r="H613" s="372">
        <f t="shared" si="86"/>
        <v>4.2946300000000006</v>
      </c>
      <c r="I613" s="278"/>
      <c r="J613" s="138"/>
    </row>
    <row r="614" spans="1:11" ht="110.1" customHeight="1" x14ac:dyDescent="0.25">
      <c r="A614" s="36" t="s">
        <v>181</v>
      </c>
      <c r="B614" s="185">
        <v>4</v>
      </c>
      <c r="C614" s="195" t="s">
        <v>61</v>
      </c>
      <c r="D614" s="192">
        <v>846.55899999999997</v>
      </c>
      <c r="E614" s="138"/>
      <c r="F614" s="372"/>
      <c r="G614" s="372"/>
      <c r="H614" s="372">
        <f t="shared" si="86"/>
        <v>8.4655900000000006</v>
      </c>
      <c r="I614" s="278"/>
      <c r="J614" s="138"/>
    </row>
    <row r="615" spans="1:11" ht="110.1" customHeight="1" x14ac:dyDescent="0.25">
      <c r="A615" s="36" t="s">
        <v>181</v>
      </c>
      <c r="B615" s="185">
        <v>5</v>
      </c>
      <c r="C615" s="195" t="s">
        <v>62</v>
      </c>
      <c r="D615" s="192">
        <v>1454.6590000000001</v>
      </c>
      <c r="E615" s="138"/>
      <c r="F615" s="372"/>
      <c r="G615" s="372"/>
      <c r="H615" s="372">
        <f t="shared" si="86"/>
        <v>14.546590000000002</v>
      </c>
      <c r="I615" s="278"/>
      <c r="J615" s="138"/>
    </row>
    <row r="616" spans="1:11" ht="110.1" customHeight="1" x14ac:dyDescent="0.25">
      <c r="A616" s="36" t="s">
        <v>181</v>
      </c>
      <c r="B616" s="185">
        <v>6</v>
      </c>
      <c r="C616" s="195" t="s">
        <v>63</v>
      </c>
      <c r="D616" s="192">
        <v>1455.3140000000001</v>
      </c>
      <c r="E616" s="138"/>
      <c r="F616" s="372"/>
      <c r="G616" s="372"/>
      <c r="H616" s="372">
        <f t="shared" si="86"/>
        <v>14.553140000000001</v>
      </c>
      <c r="I616" s="278"/>
      <c r="J616" s="138"/>
    </row>
    <row r="617" spans="1:11" ht="110.1" customHeight="1" x14ac:dyDescent="0.25">
      <c r="A617" s="36" t="s">
        <v>181</v>
      </c>
      <c r="B617" s="185">
        <v>7</v>
      </c>
      <c r="C617" s="195" t="s">
        <v>64</v>
      </c>
      <c r="D617" s="192">
        <v>1293.942</v>
      </c>
      <c r="E617" s="138"/>
      <c r="F617" s="372"/>
      <c r="G617" s="372"/>
      <c r="H617" s="372">
        <f t="shared" si="86"/>
        <v>12.93942</v>
      </c>
      <c r="I617" s="278"/>
      <c r="J617" s="138"/>
    </row>
    <row r="618" spans="1:11" ht="110.1" customHeight="1" x14ac:dyDescent="0.25">
      <c r="A618" s="36" t="s">
        <v>181</v>
      </c>
      <c r="B618" s="185">
        <v>8</v>
      </c>
      <c r="C618" s="195" t="s">
        <v>65</v>
      </c>
      <c r="D618" s="192">
        <v>1441.1279999999999</v>
      </c>
      <c r="E618" s="138"/>
      <c r="F618" s="372"/>
      <c r="G618" s="372"/>
      <c r="H618" s="372">
        <f t="shared" si="86"/>
        <v>14.41128</v>
      </c>
      <c r="I618" s="278"/>
      <c r="J618" s="138"/>
      <c r="K618" s="162"/>
    </row>
    <row r="619" spans="1:11" ht="110.1" customHeight="1" x14ac:dyDescent="0.25">
      <c r="A619" s="36" t="s">
        <v>181</v>
      </c>
      <c r="B619" s="185">
        <v>9</v>
      </c>
      <c r="C619" s="195" t="s">
        <v>66</v>
      </c>
      <c r="D619" s="192">
        <v>329.68400000000003</v>
      </c>
      <c r="E619" s="138"/>
      <c r="F619" s="372"/>
      <c r="G619" s="372"/>
      <c r="H619" s="372">
        <f t="shared" si="86"/>
        <v>3.2968400000000004</v>
      </c>
      <c r="I619" s="278"/>
      <c r="J619" s="138"/>
      <c r="K619" s="162"/>
    </row>
    <row r="620" spans="1:11" ht="110.1" customHeight="1" x14ac:dyDescent="0.25">
      <c r="A620" s="36" t="s">
        <v>181</v>
      </c>
      <c r="B620" s="185">
        <v>10</v>
      </c>
      <c r="C620" s="195" t="s">
        <v>67</v>
      </c>
      <c r="D620" s="192">
        <v>572.79999999999995</v>
      </c>
      <c r="E620" s="138"/>
      <c r="F620" s="372"/>
      <c r="G620" s="372"/>
      <c r="H620" s="372">
        <f t="shared" si="86"/>
        <v>5.7279999999999998</v>
      </c>
      <c r="I620" s="278"/>
      <c r="J620" s="138"/>
      <c r="K620" s="162"/>
    </row>
    <row r="621" spans="1:11" ht="110.1" customHeight="1" x14ac:dyDescent="0.25">
      <c r="A621" s="36" t="s">
        <v>181</v>
      </c>
      <c r="B621" s="185">
        <v>11</v>
      </c>
      <c r="C621" s="195" t="s">
        <v>68</v>
      </c>
      <c r="D621" s="192">
        <v>1455.133</v>
      </c>
      <c r="E621" s="138"/>
      <c r="F621" s="372"/>
      <c r="G621" s="372"/>
      <c r="H621" s="372">
        <f t="shared" si="86"/>
        <v>14.55133</v>
      </c>
      <c r="I621" s="278"/>
      <c r="J621" s="138"/>
    </row>
    <row r="622" spans="1:11" ht="110.1" customHeight="1" x14ac:dyDescent="0.25">
      <c r="A622" s="36" t="s">
        <v>181</v>
      </c>
      <c r="B622" s="185">
        <v>12</v>
      </c>
      <c r="C622" s="195" t="s">
        <v>69</v>
      </c>
      <c r="D622" s="192">
        <v>1167.94</v>
      </c>
      <c r="E622" s="138"/>
      <c r="F622" s="372"/>
      <c r="G622" s="372"/>
      <c r="H622" s="372">
        <f t="shared" si="86"/>
        <v>11.679400000000001</v>
      </c>
      <c r="I622" s="278"/>
      <c r="J622" s="138"/>
    </row>
    <row r="623" spans="1:11" ht="110.1" customHeight="1" x14ac:dyDescent="0.25">
      <c r="A623" s="36" t="s">
        <v>181</v>
      </c>
      <c r="B623" s="185">
        <v>13</v>
      </c>
      <c r="C623" s="195" t="s">
        <v>70</v>
      </c>
      <c r="D623" s="192">
        <v>1474.3030000000001</v>
      </c>
      <c r="E623" s="138"/>
      <c r="F623" s="372"/>
      <c r="G623" s="372"/>
      <c r="H623" s="372">
        <f t="shared" si="86"/>
        <v>14.743030000000001</v>
      </c>
      <c r="I623" s="278"/>
      <c r="J623" s="138"/>
    </row>
    <row r="624" spans="1:11" ht="110.1" customHeight="1" x14ac:dyDescent="0.25">
      <c r="A624" s="36" t="s">
        <v>181</v>
      </c>
      <c r="B624" s="185">
        <v>14</v>
      </c>
      <c r="C624" s="195" t="s">
        <v>71</v>
      </c>
      <c r="D624" s="192">
        <v>685.75</v>
      </c>
      <c r="E624" s="138"/>
      <c r="F624" s="372"/>
      <c r="G624" s="372"/>
      <c r="H624" s="372">
        <f t="shared" si="86"/>
        <v>6.8574999999999999</v>
      </c>
      <c r="I624" s="278"/>
      <c r="J624" s="138"/>
    </row>
    <row r="625" spans="1:10" ht="110.1" customHeight="1" x14ac:dyDescent="0.25">
      <c r="A625" s="36" t="s">
        <v>181</v>
      </c>
      <c r="B625" s="185">
        <v>15</v>
      </c>
      <c r="C625" s="195" t="s">
        <v>72</v>
      </c>
      <c r="D625" s="192">
        <v>1448.2739999999999</v>
      </c>
      <c r="E625" s="138"/>
      <c r="F625" s="372"/>
      <c r="G625" s="372"/>
      <c r="H625" s="372">
        <f t="shared" si="86"/>
        <v>14.48274</v>
      </c>
      <c r="I625" s="278"/>
      <c r="J625" s="138"/>
    </row>
    <row r="626" spans="1:10" ht="110.1" customHeight="1" x14ac:dyDescent="0.25">
      <c r="A626" s="36" t="s">
        <v>181</v>
      </c>
      <c r="B626" s="185">
        <v>16</v>
      </c>
      <c r="C626" s="195" t="s">
        <v>73</v>
      </c>
      <c r="D626" s="188">
        <v>5200.4139999999998</v>
      </c>
      <c r="E626" s="138"/>
      <c r="F626" s="372"/>
      <c r="G626" s="372"/>
      <c r="H626" s="372">
        <f t="shared" si="86"/>
        <v>52.00414</v>
      </c>
      <c r="I626" s="278"/>
      <c r="J626" s="138"/>
    </row>
    <row r="627" spans="1:10" ht="110.1" customHeight="1" x14ac:dyDescent="0.25">
      <c r="A627" s="36" t="s">
        <v>181</v>
      </c>
      <c r="B627" s="185">
        <v>17</v>
      </c>
      <c r="C627" s="195" t="s">
        <v>74</v>
      </c>
      <c r="D627" s="192">
        <v>4234.0569999999998</v>
      </c>
      <c r="E627" s="138"/>
      <c r="F627" s="372"/>
      <c r="G627" s="372"/>
      <c r="H627" s="372">
        <f t="shared" si="86"/>
        <v>42.34057</v>
      </c>
      <c r="I627" s="278"/>
      <c r="J627" s="138"/>
    </row>
    <row r="628" spans="1:10" ht="110.1" customHeight="1" x14ac:dyDescent="0.25">
      <c r="A628" s="36" t="s">
        <v>181</v>
      </c>
      <c r="B628" s="185">
        <v>18</v>
      </c>
      <c r="C628" s="186" t="s">
        <v>715</v>
      </c>
      <c r="D628" s="187">
        <v>606.18474000000003</v>
      </c>
      <c r="E628" s="103"/>
      <c r="F628" s="404"/>
      <c r="G628" s="352"/>
      <c r="H628" s="404"/>
      <c r="I628" s="242"/>
      <c r="J628" s="103"/>
    </row>
    <row r="629" spans="1:10" ht="110.1" customHeight="1" x14ac:dyDescent="0.25">
      <c r="A629" s="36" t="s">
        <v>181</v>
      </c>
      <c r="B629" s="185">
        <v>19</v>
      </c>
      <c r="C629" s="186" t="s">
        <v>716</v>
      </c>
      <c r="D629" s="187">
        <v>518.85050000000001</v>
      </c>
      <c r="E629" s="103"/>
      <c r="F629" s="404"/>
      <c r="G629" s="352"/>
      <c r="H629" s="404"/>
      <c r="I629" s="242"/>
      <c r="J629" s="103"/>
    </row>
    <row r="630" spans="1:10" ht="110.1" customHeight="1" x14ac:dyDescent="0.25">
      <c r="A630" s="36" t="s">
        <v>181</v>
      </c>
      <c r="B630" s="25">
        <v>20</v>
      </c>
      <c r="C630" s="8" t="s">
        <v>717</v>
      </c>
      <c r="D630" s="37">
        <v>502.34742999999997</v>
      </c>
      <c r="E630" s="103"/>
      <c r="F630" s="404"/>
      <c r="G630" s="352"/>
      <c r="H630" s="404"/>
      <c r="I630" s="242"/>
      <c r="J630" s="103"/>
    </row>
    <row r="631" spans="1:10" ht="82.5" customHeight="1" x14ac:dyDescent="0.25">
      <c r="A631" s="36"/>
      <c r="B631" s="25">
        <v>21</v>
      </c>
      <c r="C631" s="261" t="s">
        <v>777</v>
      </c>
      <c r="D631" s="37"/>
      <c r="E631" s="228"/>
      <c r="F631" s="404"/>
      <c r="G631" s="361">
        <v>1464.66</v>
      </c>
      <c r="H631" s="404"/>
      <c r="I631" s="242">
        <v>1464.66</v>
      </c>
      <c r="J631" s="228"/>
    </row>
    <row r="632" spans="1:10" s="235" customFormat="1" ht="52.5" customHeight="1" x14ac:dyDescent="0.25">
      <c r="A632" s="36"/>
      <c r="B632" s="23"/>
      <c r="C632" s="262" t="s">
        <v>784</v>
      </c>
      <c r="D632" s="315">
        <f>D633</f>
        <v>0</v>
      </c>
      <c r="E632" s="315">
        <f t="shared" ref="E632:J632" si="87">E633</f>
        <v>0</v>
      </c>
      <c r="F632" s="315">
        <f t="shared" si="87"/>
        <v>0</v>
      </c>
      <c r="G632" s="315">
        <f t="shared" si="87"/>
        <v>1468.579</v>
      </c>
      <c r="H632" s="315">
        <f t="shared" si="87"/>
        <v>0</v>
      </c>
      <c r="I632" s="315">
        <f t="shared" si="87"/>
        <v>1468.579</v>
      </c>
      <c r="J632" s="315">
        <f t="shared" si="87"/>
        <v>0</v>
      </c>
    </row>
    <row r="633" spans="1:10" s="235" customFormat="1" ht="108" customHeight="1" x14ac:dyDescent="0.25">
      <c r="A633" s="36"/>
      <c r="B633" s="509">
        <v>1</v>
      </c>
      <c r="C633" s="261" t="s">
        <v>785</v>
      </c>
      <c r="D633" s="510"/>
      <c r="E633" s="511"/>
      <c r="F633" s="24"/>
      <c r="G633" s="360">
        <v>1468.579</v>
      </c>
      <c r="H633" s="24"/>
      <c r="I633" s="241">
        <v>1468.579</v>
      </c>
      <c r="J633" s="24"/>
    </row>
    <row r="634" spans="1:10" s="235" customFormat="1" ht="33" customHeight="1" x14ac:dyDescent="0.25">
      <c r="A634" s="36"/>
      <c r="B634" s="23"/>
      <c r="C634" s="505" t="s">
        <v>959</v>
      </c>
      <c r="D634" s="260"/>
      <c r="E634" s="24">
        <f>E635</f>
        <v>3780</v>
      </c>
      <c r="F634" s="24"/>
      <c r="G634" s="360"/>
      <c r="H634" s="24"/>
      <c r="I634" s="241"/>
      <c r="J634" s="24"/>
    </row>
    <row r="635" spans="1:10" s="235" customFormat="1" ht="140.25" customHeight="1" x14ac:dyDescent="0.25">
      <c r="A635" s="36"/>
      <c r="B635" s="23">
        <v>1</v>
      </c>
      <c r="C635" s="261" t="s">
        <v>960</v>
      </c>
      <c r="D635" s="260"/>
      <c r="E635" s="24">
        <v>3780</v>
      </c>
      <c r="F635" s="24"/>
      <c r="G635" s="360"/>
      <c r="H635" s="24"/>
      <c r="I635" s="241"/>
      <c r="J635" s="24"/>
    </row>
    <row r="636" spans="1:10" ht="43.5" customHeight="1" x14ac:dyDescent="0.25">
      <c r="A636" s="36"/>
      <c r="B636" s="650" t="s">
        <v>289</v>
      </c>
      <c r="C636" s="650"/>
      <c r="D636" s="91">
        <f>D637+D651+D654+D656+D670+D673+D676+D680+D699+D701+D697+D704+D678</f>
        <v>178951.83568000002</v>
      </c>
      <c r="E636" s="91">
        <f t="shared" ref="E636:J636" si="88">E637+E651+E654+E656+E670+E673+E676+E680+E699+E701+E697+E704+E678</f>
        <v>0</v>
      </c>
      <c r="F636" s="91">
        <f t="shared" si="88"/>
        <v>0</v>
      </c>
      <c r="G636" s="91">
        <f t="shared" si="88"/>
        <v>16398.317999999999</v>
      </c>
      <c r="H636" s="91">
        <f t="shared" si="88"/>
        <v>1873.3714199999999</v>
      </c>
      <c r="I636" s="91">
        <f>I637+I651+I654+I656+I670+I673+I676+I680+I699+I701+I697+I704+I678</f>
        <v>7495</v>
      </c>
      <c r="J636" s="91">
        <f t="shared" si="88"/>
        <v>538.49800000000005</v>
      </c>
    </row>
    <row r="637" spans="1:10" ht="45.75" customHeight="1" x14ac:dyDescent="0.25">
      <c r="A637" s="36"/>
      <c r="B637" s="102"/>
      <c r="C637" s="105" t="s">
        <v>569</v>
      </c>
      <c r="D637" s="90">
        <f>D638+D639+D640+D641+D642+D643+D644+D645+D646+D647+D648+D649</f>
        <v>17445.129999999997</v>
      </c>
      <c r="E637" s="90">
        <f t="shared" ref="E637:J637" si="89">E638+E639+E640+E641+E642+E643+E644+E645+E646+E647+E648+E649</f>
        <v>0</v>
      </c>
      <c r="F637" s="90">
        <f t="shared" si="89"/>
        <v>0</v>
      </c>
      <c r="G637" s="90">
        <f t="shared" si="89"/>
        <v>3125.9</v>
      </c>
      <c r="H637" s="90">
        <f t="shared" si="89"/>
        <v>948.75082000000009</v>
      </c>
      <c r="I637" s="90">
        <f t="shared" si="89"/>
        <v>568.54999999999995</v>
      </c>
      <c r="J637" s="90">
        <f t="shared" si="89"/>
        <v>0</v>
      </c>
    </row>
    <row r="638" spans="1:10" ht="235.5" customHeight="1" x14ac:dyDescent="0.25">
      <c r="A638" s="36" t="s">
        <v>184</v>
      </c>
      <c r="B638" s="131">
        <v>1</v>
      </c>
      <c r="C638" s="153" t="s">
        <v>520</v>
      </c>
      <c r="D638" s="160">
        <v>8151.05</v>
      </c>
      <c r="E638" s="380">
        <v>0</v>
      </c>
      <c r="F638" s="380"/>
      <c r="G638" s="409"/>
      <c r="H638" s="380">
        <v>815.10500000000002</v>
      </c>
      <c r="I638" s="279"/>
      <c r="J638" s="147"/>
    </row>
    <row r="639" spans="1:10" s="235" customFormat="1" ht="155.25" customHeight="1" x14ac:dyDescent="0.25">
      <c r="A639" s="36"/>
      <c r="B639" s="325">
        <v>2</v>
      </c>
      <c r="C639" s="32" t="s">
        <v>268</v>
      </c>
      <c r="D639" s="303">
        <v>2985.0639999999999</v>
      </c>
      <c r="E639" s="393"/>
      <c r="F639" s="393"/>
      <c r="G639" s="410"/>
      <c r="H639" s="393"/>
      <c r="I639" s="241"/>
      <c r="J639" s="24"/>
    </row>
    <row r="640" spans="1:10" ht="93.75" x14ac:dyDescent="0.25">
      <c r="A640" s="36" t="s">
        <v>184</v>
      </c>
      <c r="B640" s="210">
        <v>2</v>
      </c>
      <c r="C640" s="211" t="s">
        <v>268</v>
      </c>
      <c r="D640" s="212">
        <v>319.90199999999999</v>
      </c>
      <c r="E640" s="372"/>
      <c r="F640" s="372"/>
      <c r="G640" s="411"/>
      <c r="H640" s="372">
        <v>9.5579999999999998</v>
      </c>
      <c r="I640" s="278"/>
      <c r="J640" s="138"/>
    </row>
    <row r="641" spans="1:10" ht="120.75" customHeight="1" x14ac:dyDescent="0.25">
      <c r="A641" s="36" t="s">
        <v>184</v>
      </c>
      <c r="B641" s="185">
        <v>3</v>
      </c>
      <c r="C641" s="186" t="s">
        <v>881</v>
      </c>
      <c r="D641" s="187">
        <v>568.55899999999997</v>
      </c>
      <c r="E641" s="372"/>
      <c r="F641" s="372"/>
      <c r="G641" s="438">
        <v>568.54999999999995</v>
      </c>
      <c r="H641" s="394">
        <v>0</v>
      </c>
      <c r="I641" s="278">
        <v>568.54999999999995</v>
      </c>
      <c r="J641" s="138"/>
    </row>
    <row r="642" spans="1:10" ht="112.5" x14ac:dyDescent="0.25">
      <c r="A642" s="36" t="s">
        <v>184</v>
      </c>
      <c r="B642" s="25">
        <v>4</v>
      </c>
      <c r="C642" s="8" t="s">
        <v>269</v>
      </c>
      <c r="D642" s="37">
        <v>150</v>
      </c>
      <c r="E642" s="404"/>
      <c r="F642" s="404"/>
      <c r="G642" s="405"/>
      <c r="H642" s="404">
        <v>26.2</v>
      </c>
      <c r="I642" s="242"/>
      <c r="J642" s="103"/>
    </row>
    <row r="643" spans="1:10" ht="93.75" x14ac:dyDescent="0.25">
      <c r="A643" s="36" t="s">
        <v>184</v>
      </c>
      <c r="B643" s="25">
        <v>5</v>
      </c>
      <c r="C643" s="8" t="s">
        <v>270</v>
      </c>
      <c r="D643" s="37">
        <v>155</v>
      </c>
      <c r="E643" s="404"/>
      <c r="F643" s="404"/>
      <c r="G643" s="405"/>
      <c r="H643" s="404">
        <v>61.896999999999998</v>
      </c>
      <c r="I643" s="242"/>
      <c r="J643" s="103"/>
    </row>
    <row r="644" spans="1:10" ht="131.25" x14ac:dyDescent="0.25">
      <c r="A644" s="36" t="s">
        <v>184</v>
      </c>
      <c r="B644" s="25">
        <v>6</v>
      </c>
      <c r="C644" s="8" t="s">
        <v>271</v>
      </c>
      <c r="D644" s="37">
        <v>1200</v>
      </c>
      <c r="E644" s="404"/>
      <c r="F644" s="404"/>
      <c r="G644" s="405"/>
      <c r="H644" s="404">
        <v>27</v>
      </c>
      <c r="I644" s="242"/>
      <c r="J644" s="103"/>
    </row>
    <row r="645" spans="1:10" ht="93.75" x14ac:dyDescent="0.25">
      <c r="A645" s="36" t="s">
        <v>184</v>
      </c>
      <c r="B645" s="156">
        <v>7</v>
      </c>
      <c r="C645" s="181" t="s">
        <v>272</v>
      </c>
      <c r="D645" s="137">
        <v>299.69400000000002</v>
      </c>
      <c r="E645" s="372"/>
      <c r="F645" s="372"/>
      <c r="G645" s="411"/>
      <c r="H645" s="372">
        <v>8.9908199999999994</v>
      </c>
      <c r="I645" s="278"/>
      <c r="J645" s="138"/>
    </row>
    <row r="646" spans="1:10" ht="131.25" x14ac:dyDescent="0.25">
      <c r="A646" s="36"/>
      <c r="B646" s="476">
        <v>8</v>
      </c>
      <c r="C646" s="195" t="s">
        <v>548</v>
      </c>
      <c r="D646" s="195">
        <v>439.27</v>
      </c>
      <c r="E646" s="198"/>
      <c r="F646" s="455"/>
      <c r="G646" s="362">
        <f>128850/1000</f>
        <v>128.85</v>
      </c>
      <c r="H646" s="128"/>
      <c r="I646" s="167"/>
      <c r="J646" s="128"/>
    </row>
    <row r="647" spans="1:10" ht="93.75" x14ac:dyDescent="0.25">
      <c r="A647" s="36"/>
      <c r="B647" s="476">
        <v>9</v>
      </c>
      <c r="C647" s="195" t="s">
        <v>549</v>
      </c>
      <c r="D647" s="195">
        <v>1977.3920000000001</v>
      </c>
      <c r="E647" s="198"/>
      <c r="F647" s="455"/>
      <c r="G647" s="362">
        <f>1240000/1000</f>
        <v>1240</v>
      </c>
      <c r="H647" s="128"/>
      <c r="I647" s="167"/>
      <c r="J647" s="128"/>
    </row>
    <row r="648" spans="1:10" ht="93.75" x14ac:dyDescent="0.25">
      <c r="A648" s="36"/>
      <c r="B648" s="476">
        <v>10</v>
      </c>
      <c r="C648" s="126" t="s">
        <v>904</v>
      </c>
      <c r="D648" s="195"/>
      <c r="E648" s="198"/>
      <c r="F648" s="455"/>
      <c r="G648" s="362">
        <v>743</v>
      </c>
      <c r="H648" s="128"/>
      <c r="I648" s="167"/>
      <c r="J648" s="128"/>
    </row>
    <row r="649" spans="1:10" ht="93.75" x14ac:dyDescent="0.25">
      <c r="A649" s="36"/>
      <c r="B649" s="125">
        <v>11</v>
      </c>
      <c r="C649" s="126" t="s">
        <v>550</v>
      </c>
      <c r="D649" s="126">
        <v>1199.1990000000001</v>
      </c>
      <c r="E649" s="350"/>
      <c r="F649" s="128"/>
      <c r="G649" s="362">
        <f>445500/1000</f>
        <v>445.5</v>
      </c>
      <c r="H649" s="128"/>
      <c r="I649" s="167"/>
      <c r="J649" s="128"/>
    </row>
    <row r="650" spans="1:10" ht="131.25" x14ac:dyDescent="0.25">
      <c r="A650" s="36"/>
      <c r="B650" s="125">
        <v>12</v>
      </c>
      <c r="C650" s="126" t="s">
        <v>925</v>
      </c>
      <c r="D650" s="126"/>
      <c r="E650" s="350"/>
      <c r="F650" s="128"/>
      <c r="G650" s="362"/>
      <c r="H650" s="128"/>
      <c r="I650" s="167"/>
      <c r="J650" s="128"/>
    </row>
    <row r="651" spans="1:10" ht="40.5" x14ac:dyDescent="0.25">
      <c r="A651" s="36"/>
      <c r="B651" s="25"/>
      <c r="C651" s="105" t="s">
        <v>570</v>
      </c>
      <c r="D651" s="90">
        <f>D652</f>
        <v>1067.547</v>
      </c>
      <c r="E651" s="90">
        <f t="shared" ref="E651:J651" si="90">E652</f>
        <v>0</v>
      </c>
      <c r="F651" s="90">
        <f t="shared" si="90"/>
        <v>0</v>
      </c>
      <c r="G651" s="90">
        <f t="shared" si="90"/>
        <v>768.34299999999996</v>
      </c>
      <c r="H651" s="90">
        <f t="shared" si="90"/>
        <v>0</v>
      </c>
      <c r="I651" s="90">
        <f t="shared" si="90"/>
        <v>768.34299999999996</v>
      </c>
      <c r="J651" s="90">
        <f t="shared" si="90"/>
        <v>207.33</v>
      </c>
    </row>
    <row r="652" spans="1:10" ht="150" x14ac:dyDescent="0.25">
      <c r="A652" s="36" t="s">
        <v>184</v>
      </c>
      <c r="B652" s="185">
        <v>1</v>
      </c>
      <c r="C652" s="186" t="s">
        <v>880</v>
      </c>
      <c r="D652" s="187">
        <v>1067.547</v>
      </c>
      <c r="E652" s="24"/>
      <c r="F652" s="24"/>
      <c r="G652" s="438">
        <v>768.34299999999996</v>
      </c>
      <c r="H652" s="213">
        <v>0</v>
      </c>
      <c r="I652" s="467">
        <v>768.34299999999996</v>
      </c>
      <c r="J652" s="180">
        <v>207.33</v>
      </c>
    </row>
    <row r="653" spans="1:10" ht="112.5" x14ac:dyDescent="0.25">
      <c r="A653" s="36"/>
      <c r="B653" s="185">
        <v>2</v>
      </c>
      <c r="C653" s="186" t="s">
        <v>926</v>
      </c>
      <c r="D653" s="187"/>
      <c r="E653" s="24"/>
      <c r="F653" s="24"/>
      <c r="G653" s="438"/>
      <c r="H653" s="213"/>
      <c r="I653" s="467"/>
      <c r="J653" s="180"/>
    </row>
    <row r="654" spans="1:10" ht="20.25" x14ac:dyDescent="0.25">
      <c r="A654" s="36"/>
      <c r="B654" s="25"/>
      <c r="C654" s="92" t="s">
        <v>571</v>
      </c>
      <c r="D654" s="90">
        <f>D655</f>
        <v>2600</v>
      </c>
      <c r="E654" s="90">
        <f t="shared" ref="E654:J654" si="91">E655</f>
        <v>0</v>
      </c>
      <c r="F654" s="90">
        <f t="shared" si="91"/>
        <v>0</v>
      </c>
      <c r="G654" s="90">
        <f t="shared" si="91"/>
        <v>0</v>
      </c>
      <c r="H654" s="90">
        <f t="shared" si="91"/>
        <v>0</v>
      </c>
      <c r="I654" s="90">
        <f t="shared" si="91"/>
        <v>0</v>
      </c>
      <c r="J654" s="90">
        <f t="shared" si="91"/>
        <v>0</v>
      </c>
    </row>
    <row r="655" spans="1:10" ht="54" customHeight="1" x14ac:dyDescent="0.25">
      <c r="A655" s="36" t="s">
        <v>184</v>
      </c>
      <c r="B655" s="25">
        <v>1</v>
      </c>
      <c r="C655" s="8" t="s">
        <v>273</v>
      </c>
      <c r="D655" s="37">
        <v>2600</v>
      </c>
      <c r="E655" s="103"/>
      <c r="F655" s="103"/>
      <c r="G655" s="352"/>
      <c r="H655" s="103"/>
      <c r="I655" s="242"/>
      <c r="J655" s="103"/>
    </row>
    <row r="656" spans="1:10" ht="64.5" customHeight="1" x14ac:dyDescent="0.25">
      <c r="A656" s="36"/>
      <c r="B656" s="25"/>
      <c r="C656" s="105" t="s">
        <v>183</v>
      </c>
      <c r="D656" s="90">
        <f>SUM(D657:D669)</f>
        <v>17624.48</v>
      </c>
      <c r="E656" s="90">
        <f t="shared" ref="E656:J656" si="92">SUM(E657:E669)</f>
        <v>0</v>
      </c>
      <c r="F656" s="90">
        <f t="shared" si="92"/>
        <v>0</v>
      </c>
      <c r="G656" s="90">
        <f t="shared" si="92"/>
        <v>6704.6149999999998</v>
      </c>
      <c r="H656" s="90">
        <f t="shared" si="92"/>
        <v>339.23899999999998</v>
      </c>
      <c r="I656" s="90">
        <f>SUM(I657:I669)</f>
        <v>3175.6149999999998</v>
      </c>
      <c r="J656" s="90">
        <f t="shared" si="92"/>
        <v>0</v>
      </c>
    </row>
    <row r="657" spans="1:10" ht="210.75" customHeight="1" x14ac:dyDescent="0.25">
      <c r="A657" s="36" t="s">
        <v>183</v>
      </c>
      <c r="B657" s="131">
        <v>1</v>
      </c>
      <c r="C657" s="153" t="s">
        <v>274</v>
      </c>
      <c r="D657" s="160">
        <v>590</v>
      </c>
      <c r="E657" s="147"/>
      <c r="F657" s="412">
        <v>0</v>
      </c>
      <c r="G657" s="409"/>
      <c r="H657" s="380">
        <v>58.375999999999998</v>
      </c>
      <c r="I657" s="279"/>
      <c r="J657" s="147"/>
    </row>
    <row r="658" spans="1:10" ht="205.5" customHeight="1" x14ac:dyDescent="0.25">
      <c r="A658" s="36" t="s">
        <v>183</v>
      </c>
      <c r="B658" s="185">
        <v>2</v>
      </c>
      <c r="C658" s="186" t="s">
        <v>882</v>
      </c>
      <c r="D658" s="187">
        <v>880</v>
      </c>
      <c r="E658" s="138"/>
      <c r="F658" s="372"/>
      <c r="G658" s="438">
        <v>880</v>
      </c>
      <c r="H658" s="394">
        <v>0</v>
      </c>
      <c r="I658" s="278">
        <v>880</v>
      </c>
      <c r="J658" s="138"/>
    </row>
    <row r="659" spans="1:10" ht="135" customHeight="1" x14ac:dyDescent="0.25">
      <c r="A659" s="36" t="s">
        <v>183</v>
      </c>
      <c r="B659" s="25">
        <v>3</v>
      </c>
      <c r="C659" s="8" t="s">
        <v>275</v>
      </c>
      <c r="D659" s="37">
        <v>1088.039</v>
      </c>
      <c r="E659" s="103"/>
      <c r="F659" s="404"/>
      <c r="G659" s="405"/>
      <c r="H659" s="404">
        <v>239.04499999999999</v>
      </c>
      <c r="I659" s="242"/>
      <c r="J659" s="103"/>
    </row>
    <row r="660" spans="1:10" ht="231.75" customHeight="1" x14ac:dyDescent="0.25">
      <c r="A660" s="36" t="s">
        <v>183</v>
      </c>
      <c r="B660" s="185">
        <v>4</v>
      </c>
      <c r="C660" s="186" t="s">
        <v>576</v>
      </c>
      <c r="D660" s="187">
        <v>1274.615</v>
      </c>
      <c r="E660" s="138"/>
      <c r="F660" s="372"/>
      <c r="G660" s="438">
        <v>1274.615</v>
      </c>
      <c r="H660" s="394">
        <v>0</v>
      </c>
      <c r="I660" s="278">
        <v>1274.615</v>
      </c>
      <c r="J660" s="138"/>
    </row>
    <row r="661" spans="1:10" ht="231.75" customHeight="1" x14ac:dyDescent="0.25">
      <c r="A661" s="36" t="s">
        <v>183</v>
      </c>
      <c r="B661" s="185">
        <v>5</v>
      </c>
      <c r="C661" s="186" t="s">
        <v>276</v>
      </c>
      <c r="D661" s="187">
        <v>1449.998</v>
      </c>
      <c r="E661" s="138"/>
      <c r="F661" s="372"/>
      <c r="G661" s="438">
        <v>1021</v>
      </c>
      <c r="H661" s="413">
        <v>0</v>
      </c>
      <c r="I661" s="294">
        <v>1021</v>
      </c>
      <c r="J661" s="138"/>
    </row>
    <row r="662" spans="1:10" ht="239.25" customHeight="1" x14ac:dyDescent="0.25">
      <c r="A662" s="36" t="s">
        <v>183</v>
      </c>
      <c r="B662" s="185">
        <v>6</v>
      </c>
      <c r="C662" s="186" t="s">
        <v>277</v>
      </c>
      <c r="D662" s="187">
        <v>1238.0329999999999</v>
      </c>
      <c r="E662" s="103"/>
      <c r="F662" s="404"/>
      <c r="G662" s="352"/>
      <c r="H662" s="404"/>
      <c r="I662" s="242"/>
      <c r="J662" s="103"/>
    </row>
    <row r="663" spans="1:10" ht="241.5" customHeight="1" x14ac:dyDescent="0.25">
      <c r="A663" s="36" t="s">
        <v>183</v>
      </c>
      <c r="B663" s="185">
        <v>7</v>
      </c>
      <c r="C663" s="186" t="s">
        <v>278</v>
      </c>
      <c r="D663" s="187">
        <v>1393.934</v>
      </c>
      <c r="E663" s="138"/>
      <c r="F663" s="372"/>
      <c r="G663" s="411"/>
      <c r="H663" s="413">
        <v>41.817999999999998</v>
      </c>
      <c r="I663" s="294"/>
      <c r="J663" s="138"/>
    </row>
    <row r="664" spans="1:10" ht="241.5" customHeight="1" x14ac:dyDescent="0.25">
      <c r="A664" s="36"/>
      <c r="B664" s="125">
        <v>8</v>
      </c>
      <c r="C664" s="131" t="s">
        <v>540</v>
      </c>
      <c r="D664" s="130">
        <v>1728.0650000000001</v>
      </c>
      <c r="E664" s="128"/>
      <c r="F664" s="128"/>
      <c r="G664" s="362">
        <f>850000/1000</f>
        <v>850</v>
      </c>
      <c r="H664" s="128"/>
      <c r="I664" s="167"/>
      <c r="J664" s="128"/>
    </row>
    <row r="665" spans="1:10" ht="241.5" customHeight="1" x14ac:dyDescent="0.25">
      <c r="A665" s="36"/>
      <c r="B665" s="125">
        <v>8</v>
      </c>
      <c r="C665" s="131" t="s">
        <v>544</v>
      </c>
      <c r="D665" s="130">
        <v>2674.5070000000001</v>
      </c>
      <c r="E665" s="128"/>
      <c r="F665" s="128"/>
      <c r="G665" s="362">
        <f>1459000/1000</f>
        <v>1459</v>
      </c>
      <c r="H665" s="128"/>
      <c r="I665" s="167"/>
      <c r="J665" s="128"/>
    </row>
    <row r="666" spans="1:10" ht="241.5" customHeight="1" x14ac:dyDescent="0.25">
      <c r="A666" s="36"/>
      <c r="B666" s="125">
        <v>9</v>
      </c>
      <c r="C666" s="131" t="s">
        <v>545</v>
      </c>
      <c r="D666" s="130">
        <v>2144.1909999999998</v>
      </c>
      <c r="E666" s="128"/>
      <c r="F666" s="128"/>
      <c r="G666" s="362">
        <f>800000/1000</f>
        <v>800</v>
      </c>
      <c r="H666" s="128"/>
      <c r="I666" s="167"/>
      <c r="J666" s="128"/>
    </row>
    <row r="667" spans="1:10" ht="241.5" customHeight="1" x14ac:dyDescent="0.25">
      <c r="A667" s="36"/>
      <c r="B667" s="125">
        <v>10</v>
      </c>
      <c r="C667" s="131" t="s">
        <v>546</v>
      </c>
      <c r="D667" s="130">
        <v>1425.9369999999999</v>
      </c>
      <c r="E667" s="128"/>
      <c r="F667" s="128"/>
      <c r="G667" s="362">
        <f>420000/1000</f>
        <v>420</v>
      </c>
      <c r="H667" s="128"/>
      <c r="I667" s="167"/>
      <c r="J667" s="128"/>
    </row>
    <row r="668" spans="1:10" s="235" customFormat="1" ht="241.5" customHeight="1" x14ac:dyDescent="0.25">
      <c r="A668" s="36"/>
      <c r="B668" s="324">
        <v>11</v>
      </c>
      <c r="C668" s="32" t="s">
        <v>819</v>
      </c>
      <c r="D668" s="326">
        <v>550.13499999999999</v>
      </c>
      <c r="E668" s="67"/>
      <c r="F668" s="67"/>
      <c r="G668" s="376"/>
      <c r="H668" s="67"/>
      <c r="I668" s="238"/>
      <c r="J668" s="67"/>
    </row>
    <row r="669" spans="1:10" s="235" customFormat="1" ht="241.5" customHeight="1" x14ac:dyDescent="0.25">
      <c r="A669" s="36"/>
      <c r="B669" s="324">
        <v>12</v>
      </c>
      <c r="C669" s="32" t="s">
        <v>820</v>
      </c>
      <c r="D669" s="326">
        <v>1187.0260000000001</v>
      </c>
      <c r="E669" s="67"/>
      <c r="F669" s="67"/>
      <c r="G669" s="376"/>
      <c r="H669" s="67"/>
      <c r="I669" s="238"/>
      <c r="J669" s="67"/>
    </row>
    <row r="670" spans="1:10" ht="39.75" customHeight="1" x14ac:dyDescent="0.25">
      <c r="A670" s="36"/>
      <c r="B670" s="25"/>
      <c r="C670" s="92" t="s">
        <v>571</v>
      </c>
      <c r="D670" s="90">
        <f>D671+D672</f>
        <v>5000</v>
      </c>
      <c r="E670" s="90">
        <f t="shared" ref="E670:J670" si="93">E671+E672</f>
        <v>0</v>
      </c>
      <c r="F670" s="90">
        <f t="shared" si="93"/>
        <v>0</v>
      </c>
      <c r="G670" s="90">
        <f t="shared" si="93"/>
        <v>0</v>
      </c>
      <c r="H670" s="90">
        <f t="shared" si="93"/>
        <v>0</v>
      </c>
      <c r="I670" s="90">
        <f>I671+I672</f>
        <v>0</v>
      </c>
      <c r="J670" s="90">
        <f t="shared" si="93"/>
        <v>0</v>
      </c>
    </row>
    <row r="671" spans="1:10" ht="53.25" customHeight="1" x14ac:dyDescent="0.25">
      <c r="A671" s="36" t="s">
        <v>183</v>
      </c>
      <c r="B671" s="25">
        <v>1</v>
      </c>
      <c r="C671" s="8" t="s">
        <v>279</v>
      </c>
      <c r="D671" s="37">
        <v>2500</v>
      </c>
      <c r="E671" s="103"/>
      <c r="F671" s="103"/>
      <c r="G671" s="352"/>
      <c r="H671" s="103"/>
      <c r="I671" s="242"/>
      <c r="J671" s="103"/>
    </row>
    <row r="672" spans="1:10" ht="45" customHeight="1" x14ac:dyDescent="0.25">
      <c r="A672" s="36" t="s">
        <v>183</v>
      </c>
      <c r="B672" s="25">
        <v>2</v>
      </c>
      <c r="C672" s="8" t="s">
        <v>280</v>
      </c>
      <c r="D672" s="37">
        <v>2500</v>
      </c>
      <c r="E672" s="103"/>
      <c r="F672" s="103"/>
      <c r="G672" s="352"/>
      <c r="H672" s="103"/>
      <c r="I672" s="242"/>
      <c r="J672" s="103"/>
    </row>
    <row r="673" spans="1:10" ht="45" customHeight="1" x14ac:dyDescent="0.25">
      <c r="A673" s="36"/>
      <c r="B673" s="25"/>
      <c r="C673" s="105" t="s">
        <v>181</v>
      </c>
      <c r="D673" s="90">
        <f>D674+D675</f>
        <v>2401.8980000000001</v>
      </c>
      <c r="E673" s="90">
        <f t="shared" ref="E673:J673" si="94">E674+E675</f>
        <v>0</v>
      </c>
      <c r="F673" s="90">
        <f t="shared" si="94"/>
        <v>0</v>
      </c>
      <c r="G673" s="90">
        <f t="shared" si="94"/>
        <v>0</v>
      </c>
      <c r="H673" s="90">
        <f t="shared" si="94"/>
        <v>0</v>
      </c>
      <c r="I673" s="90">
        <f>I674+I675</f>
        <v>0</v>
      </c>
      <c r="J673" s="90">
        <f t="shared" si="94"/>
        <v>0</v>
      </c>
    </row>
    <row r="674" spans="1:10" ht="102.75" customHeight="1" x14ac:dyDescent="0.25">
      <c r="A674" s="36" t="s">
        <v>181</v>
      </c>
      <c r="B674" s="185">
        <v>1</v>
      </c>
      <c r="C674" s="186" t="s">
        <v>281</v>
      </c>
      <c r="D674" s="187">
        <v>1203</v>
      </c>
      <c r="E674" s="103"/>
      <c r="F674" s="103"/>
      <c r="G674" s="352">
        <v>0</v>
      </c>
      <c r="H674" s="103"/>
      <c r="I674" s="242"/>
      <c r="J674" s="103"/>
    </row>
    <row r="675" spans="1:10" ht="82.5" customHeight="1" x14ac:dyDescent="0.25">
      <c r="A675" s="36" t="s">
        <v>181</v>
      </c>
      <c r="B675" s="185">
        <v>2</v>
      </c>
      <c r="C675" s="186" t="s">
        <v>282</v>
      </c>
      <c r="D675" s="187">
        <v>1198.8979999999999</v>
      </c>
      <c r="E675" s="103"/>
      <c r="F675" s="103"/>
      <c r="G675" s="352">
        <v>0</v>
      </c>
      <c r="H675" s="103"/>
      <c r="I675" s="242"/>
      <c r="J675" s="103"/>
    </row>
    <row r="676" spans="1:10" ht="20.25" x14ac:dyDescent="0.25">
      <c r="A676" s="36"/>
      <c r="B676" s="25"/>
      <c r="C676" s="105" t="s">
        <v>568</v>
      </c>
      <c r="D676" s="90">
        <f>D677</f>
        <v>995</v>
      </c>
      <c r="E676" s="90">
        <f t="shared" ref="E676:J676" si="95">E677</f>
        <v>0</v>
      </c>
      <c r="F676" s="90">
        <f t="shared" si="95"/>
        <v>0</v>
      </c>
      <c r="G676" s="90">
        <f t="shared" si="95"/>
        <v>760.26800000000003</v>
      </c>
      <c r="H676" s="90">
        <f t="shared" si="95"/>
        <v>0</v>
      </c>
      <c r="I676" s="90">
        <f t="shared" si="95"/>
        <v>0</v>
      </c>
      <c r="J676" s="90">
        <f t="shared" si="95"/>
        <v>0</v>
      </c>
    </row>
    <row r="677" spans="1:10" ht="37.5" x14ac:dyDescent="0.25">
      <c r="A677" s="36"/>
      <c r="B677" s="131">
        <v>1</v>
      </c>
      <c r="C677" s="153" t="s">
        <v>575</v>
      </c>
      <c r="D677" s="160">
        <v>995</v>
      </c>
      <c r="E677" s="147"/>
      <c r="F677" s="147"/>
      <c r="G677" s="438">
        <v>760.26800000000003</v>
      </c>
      <c r="H677" s="147"/>
      <c r="I677" s="279"/>
      <c r="J677" s="147"/>
    </row>
    <row r="678" spans="1:10" s="235" customFormat="1" ht="20.25" x14ac:dyDescent="0.25">
      <c r="A678" s="36"/>
      <c r="B678" s="23"/>
      <c r="C678" s="318" t="s">
        <v>566</v>
      </c>
      <c r="D678" s="315">
        <f>D679</f>
        <v>0</v>
      </c>
      <c r="E678" s="315">
        <f t="shared" ref="E678:J678" si="96">E679</f>
        <v>0</v>
      </c>
      <c r="F678" s="315">
        <f t="shared" si="96"/>
        <v>0</v>
      </c>
      <c r="G678" s="315">
        <f t="shared" si="96"/>
        <v>0</v>
      </c>
      <c r="H678" s="315">
        <f t="shared" si="96"/>
        <v>0</v>
      </c>
      <c r="I678" s="315">
        <f t="shared" si="96"/>
        <v>0</v>
      </c>
      <c r="J678" s="315">
        <f t="shared" si="96"/>
        <v>0</v>
      </c>
    </row>
    <row r="679" spans="1:10" s="235" customFormat="1" ht="75" x14ac:dyDescent="0.25">
      <c r="A679" s="36"/>
      <c r="B679" s="23">
        <v>1</v>
      </c>
      <c r="C679" s="309" t="s">
        <v>817</v>
      </c>
      <c r="D679" s="260"/>
      <c r="E679" s="24"/>
      <c r="F679" s="24"/>
      <c r="G679" s="260"/>
      <c r="H679" s="24"/>
      <c r="I679" s="241"/>
      <c r="J679" s="24"/>
    </row>
    <row r="680" spans="1:10" ht="57.75" customHeight="1" x14ac:dyDescent="0.25">
      <c r="A680" s="36"/>
      <c r="B680" s="25"/>
      <c r="C680" s="105" t="s">
        <v>565</v>
      </c>
      <c r="D680" s="90">
        <f>SUM(D681:D696)</f>
        <v>124025.79268</v>
      </c>
      <c r="E680" s="90">
        <f t="shared" ref="E680:J680" si="97">SUM(E681:E696)</f>
        <v>0</v>
      </c>
      <c r="F680" s="90">
        <f t="shared" si="97"/>
        <v>0</v>
      </c>
      <c r="G680" s="90">
        <f t="shared" si="97"/>
        <v>2994.9300000000003</v>
      </c>
      <c r="H680" s="90">
        <f t="shared" si="97"/>
        <v>52.311599999999999</v>
      </c>
      <c r="I680" s="90">
        <f>SUM(I681:I696)</f>
        <v>1495</v>
      </c>
      <c r="J680" s="90">
        <f t="shared" si="97"/>
        <v>196.16800000000001</v>
      </c>
    </row>
    <row r="681" spans="1:10" ht="101.25" customHeight="1" x14ac:dyDescent="0.25">
      <c r="A681" s="36" t="s">
        <v>182</v>
      </c>
      <c r="B681" s="185">
        <v>1</v>
      </c>
      <c r="C681" s="186" t="s">
        <v>283</v>
      </c>
      <c r="D681" s="187">
        <v>1932.9939999999999</v>
      </c>
      <c r="E681" s="103"/>
      <c r="F681" s="2"/>
      <c r="G681" s="361">
        <v>1499.93</v>
      </c>
      <c r="H681" s="103"/>
      <c r="I681" s="242"/>
      <c r="J681" s="103"/>
    </row>
    <row r="682" spans="1:10" ht="96.75" customHeight="1" x14ac:dyDescent="0.25">
      <c r="A682" s="36" t="s">
        <v>182</v>
      </c>
      <c r="B682" s="185">
        <v>2</v>
      </c>
      <c r="C682" s="186" t="s">
        <v>284</v>
      </c>
      <c r="D682" s="187">
        <v>19164.580999999998</v>
      </c>
      <c r="E682" s="103"/>
      <c r="F682" s="103"/>
      <c r="G682" s="438">
        <v>1495</v>
      </c>
      <c r="H682" s="103"/>
      <c r="I682" s="242">
        <v>1495</v>
      </c>
      <c r="J682" s="103"/>
    </row>
    <row r="683" spans="1:10" ht="99" customHeight="1" x14ac:dyDescent="0.25">
      <c r="A683" s="36" t="s">
        <v>182</v>
      </c>
      <c r="B683" s="25">
        <v>3</v>
      </c>
      <c r="C683" s="8" t="s">
        <v>285</v>
      </c>
      <c r="D683" s="37">
        <v>5000</v>
      </c>
      <c r="E683" s="103"/>
      <c r="F683" s="103"/>
      <c r="G683" s="352"/>
      <c r="H683" s="103"/>
      <c r="I683" s="242"/>
      <c r="J683" s="103"/>
    </row>
    <row r="684" spans="1:10" ht="99" customHeight="1" x14ac:dyDescent="0.25">
      <c r="A684" s="36"/>
      <c r="B684" s="131">
        <v>4</v>
      </c>
      <c r="C684" s="153" t="s">
        <v>288</v>
      </c>
      <c r="D684" s="160">
        <v>261.55768</v>
      </c>
      <c r="E684" s="147"/>
      <c r="F684" s="147"/>
      <c r="G684" s="409"/>
      <c r="H684" s="380">
        <v>52.311599999999999</v>
      </c>
      <c r="I684" s="378"/>
      <c r="J684" s="402">
        <v>196.16800000000001</v>
      </c>
    </row>
    <row r="685" spans="1:10" ht="99" customHeight="1" x14ac:dyDescent="0.25">
      <c r="A685" s="36"/>
      <c r="B685" s="7">
        <v>5</v>
      </c>
      <c r="C685" s="6" t="s">
        <v>492</v>
      </c>
      <c r="D685" s="14">
        <v>713.10799999999995</v>
      </c>
      <c r="E685" s="33"/>
      <c r="F685" s="33"/>
      <c r="G685" s="352"/>
      <c r="H685" s="33"/>
      <c r="I685" s="59"/>
      <c r="J685" s="33"/>
    </row>
    <row r="686" spans="1:10" ht="99" customHeight="1" x14ac:dyDescent="0.25">
      <c r="A686" s="36"/>
      <c r="B686" s="7">
        <v>6</v>
      </c>
      <c r="C686" s="6" t="s">
        <v>493</v>
      </c>
      <c r="D686" s="14">
        <v>1499.5150000000001</v>
      </c>
      <c r="E686" s="33"/>
      <c r="F686" s="33"/>
      <c r="G686" s="352"/>
      <c r="H686" s="33"/>
      <c r="I686" s="59"/>
      <c r="J686" s="33"/>
    </row>
    <row r="687" spans="1:10" ht="99" customHeight="1" x14ac:dyDescent="0.25">
      <c r="A687" s="36"/>
      <c r="B687" s="7">
        <v>7</v>
      </c>
      <c r="C687" s="6" t="s">
        <v>494</v>
      </c>
      <c r="D687" s="14">
        <v>726.16399999999999</v>
      </c>
      <c r="E687" s="33"/>
      <c r="F687" s="33"/>
      <c r="G687" s="352"/>
      <c r="H687" s="33"/>
      <c r="I687" s="59"/>
      <c r="J687" s="33"/>
    </row>
    <row r="688" spans="1:10" ht="99" customHeight="1" x14ac:dyDescent="0.25">
      <c r="A688" s="36"/>
      <c r="B688" s="7">
        <v>8</v>
      </c>
      <c r="C688" s="6" t="s">
        <v>495</v>
      </c>
      <c r="D688" s="14">
        <v>1415.9659999999999</v>
      </c>
      <c r="E688" s="33"/>
      <c r="F688" s="33"/>
      <c r="G688" s="352"/>
      <c r="H688" s="33"/>
      <c r="I688" s="59"/>
      <c r="J688" s="33"/>
    </row>
    <row r="689" spans="1:10" ht="99" customHeight="1" x14ac:dyDescent="0.25">
      <c r="A689" s="36"/>
      <c r="B689" s="7">
        <v>9</v>
      </c>
      <c r="C689" s="6" t="s">
        <v>496</v>
      </c>
      <c r="D689" s="14">
        <v>1288.2059999999999</v>
      </c>
      <c r="E689" s="33"/>
      <c r="F689" s="33"/>
      <c r="G689" s="352"/>
      <c r="H689" s="33"/>
      <c r="I689" s="59"/>
      <c r="J689" s="33"/>
    </row>
    <row r="690" spans="1:10" ht="99" customHeight="1" x14ac:dyDescent="0.25">
      <c r="A690" s="36"/>
      <c r="B690" s="7">
        <v>10</v>
      </c>
      <c r="C690" s="6" t="s">
        <v>497</v>
      </c>
      <c r="D690" s="14">
        <v>1273.6790000000001</v>
      </c>
      <c r="E690" s="33"/>
      <c r="F690" s="33"/>
      <c r="G690" s="352"/>
      <c r="H690" s="33"/>
      <c r="I690" s="59"/>
      <c r="J690" s="33"/>
    </row>
    <row r="691" spans="1:10" ht="99" customHeight="1" x14ac:dyDescent="0.25">
      <c r="A691" s="36"/>
      <c r="B691" s="7">
        <v>11</v>
      </c>
      <c r="C691" s="6" t="s">
        <v>498</v>
      </c>
      <c r="D691" s="6">
        <v>1499.6120000000001</v>
      </c>
      <c r="E691" s="33"/>
      <c r="F691" s="33"/>
      <c r="G691" s="352"/>
      <c r="H691" s="33"/>
      <c r="I691" s="59"/>
      <c r="J691" s="33"/>
    </row>
    <row r="692" spans="1:10" ht="99" customHeight="1" x14ac:dyDescent="0.25">
      <c r="A692" s="36"/>
      <c r="B692" s="7">
        <v>12</v>
      </c>
      <c r="C692" s="6" t="s">
        <v>502</v>
      </c>
      <c r="D692" s="6">
        <v>3205.2719999999999</v>
      </c>
      <c r="E692" s="33"/>
      <c r="F692" s="33"/>
      <c r="G692" s="352"/>
      <c r="H692" s="33"/>
      <c r="I692" s="59"/>
      <c r="J692" s="33"/>
    </row>
    <row r="693" spans="1:10" ht="99" customHeight="1" x14ac:dyDescent="0.25">
      <c r="A693" s="36"/>
      <c r="B693" s="7">
        <v>13</v>
      </c>
      <c r="C693" s="6" t="s">
        <v>503</v>
      </c>
      <c r="D693" s="6">
        <v>11862.725</v>
      </c>
      <c r="E693" s="33"/>
      <c r="F693" s="33"/>
      <c r="G693" s="352"/>
      <c r="H693" s="33"/>
      <c r="I693" s="59"/>
      <c r="J693" s="33"/>
    </row>
    <row r="694" spans="1:10" ht="99" customHeight="1" x14ac:dyDescent="0.25">
      <c r="A694" s="36"/>
      <c r="B694" s="7">
        <v>14</v>
      </c>
      <c r="C694" s="6" t="s">
        <v>504</v>
      </c>
      <c r="D694" s="14">
        <v>267.97699999999998</v>
      </c>
      <c r="E694" s="33"/>
      <c r="F694" s="33"/>
      <c r="G694" s="352"/>
      <c r="H694" s="33"/>
      <c r="I694" s="59"/>
      <c r="J694" s="33"/>
    </row>
    <row r="695" spans="1:10" ht="37.5" x14ac:dyDescent="0.25">
      <c r="A695" s="36"/>
      <c r="B695" s="7">
        <v>15</v>
      </c>
      <c r="C695" s="6" t="s">
        <v>505</v>
      </c>
      <c r="D695" s="14">
        <v>67048.941999999995</v>
      </c>
      <c r="E695" s="33"/>
      <c r="F695" s="33"/>
      <c r="G695" s="352"/>
      <c r="H695" s="33"/>
      <c r="I695" s="59"/>
      <c r="J695" s="33"/>
    </row>
    <row r="696" spans="1:10" ht="99" customHeight="1" x14ac:dyDescent="0.25">
      <c r="A696" s="36"/>
      <c r="B696" s="7">
        <v>16</v>
      </c>
      <c r="C696" s="6" t="s">
        <v>506</v>
      </c>
      <c r="D696" s="14">
        <v>6865.4939999999997</v>
      </c>
      <c r="E696" s="33"/>
      <c r="F696" s="33"/>
      <c r="G696" s="352"/>
      <c r="H696" s="33"/>
      <c r="I696" s="59"/>
      <c r="J696" s="33"/>
    </row>
    <row r="697" spans="1:10" ht="20.25" x14ac:dyDescent="0.25">
      <c r="A697" s="36"/>
      <c r="B697" s="23"/>
      <c r="C697" s="177" t="s">
        <v>567</v>
      </c>
      <c r="D697" s="179">
        <f>D698</f>
        <v>849.35500000000002</v>
      </c>
      <c r="E697" s="179">
        <f t="shared" ref="E697:J697" si="98">E698</f>
        <v>0</v>
      </c>
      <c r="F697" s="179">
        <f t="shared" si="98"/>
        <v>0</v>
      </c>
      <c r="G697" s="179">
        <f t="shared" si="98"/>
        <v>556.77</v>
      </c>
      <c r="H697" s="179">
        <f t="shared" si="98"/>
        <v>0</v>
      </c>
      <c r="I697" s="179">
        <f t="shared" si="98"/>
        <v>0</v>
      </c>
      <c r="J697" s="179">
        <f t="shared" si="98"/>
        <v>0</v>
      </c>
    </row>
    <row r="698" spans="1:10" ht="99" customHeight="1" x14ac:dyDescent="0.25">
      <c r="A698" s="36"/>
      <c r="B698" s="133">
        <v>1</v>
      </c>
      <c r="C698" s="134" t="s">
        <v>561</v>
      </c>
      <c r="D698" s="130">
        <v>849.35500000000002</v>
      </c>
      <c r="E698" s="128"/>
      <c r="F698" s="128"/>
      <c r="G698" s="362">
        <f>556770/1000</f>
        <v>556.77</v>
      </c>
      <c r="H698" s="128"/>
      <c r="I698" s="167"/>
      <c r="J698" s="128"/>
    </row>
    <row r="699" spans="1:10" ht="20.25" x14ac:dyDescent="0.25">
      <c r="A699" s="36"/>
      <c r="B699" s="25"/>
      <c r="C699" s="105" t="s">
        <v>189</v>
      </c>
      <c r="D699" s="90">
        <f>D700</f>
        <v>200.84</v>
      </c>
      <c r="E699" s="90">
        <f t="shared" ref="E699:J699" si="99">E700</f>
        <v>0</v>
      </c>
      <c r="F699" s="90">
        <f t="shared" si="99"/>
        <v>0</v>
      </c>
      <c r="G699" s="90">
        <f t="shared" si="99"/>
        <v>0</v>
      </c>
      <c r="H699" s="90">
        <f t="shared" si="99"/>
        <v>200.84</v>
      </c>
      <c r="I699" s="90">
        <f t="shared" si="99"/>
        <v>0</v>
      </c>
      <c r="J699" s="90">
        <f t="shared" si="99"/>
        <v>0</v>
      </c>
    </row>
    <row r="700" spans="1:10" ht="111" customHeight="1" x14ac:dyDescent="0.25">
      <c r="A700" s="36" t="s">
        <v>182</v>
      </c>
      <c r="B700" s="25">
        <v>1</v>
      </c>
      <c r="C700" s="8" t="s">
        <v>286</v>
      </c>
      <c r="D700" s="37">
        <v>200.84</v>
      </c>
      <c r="E700" s="103"/>
      <c r="F700" s="103"/>
      <c r="G700" s="37"/>
      <c r="H700" s="404">
        <v>200.84</v>
      </c>
      <c r="I700" s="242"/>
      <c r="J700" s="103"/>
    </row>
    <row r="701" spans="1:10" ht="20.25" x14ac:dyDescent="0.25">
      <c r="A701" s="36"/>
      <c r="B701" s="25"/>
      <c r="C701" s="105" t="s">
        <v>191</v>
      </c>
      <c r="D701" s="90">
        <f>D702+D703</f>
        <v>476.95</v>
      </c>
      <c r="E701" s="90">
        <f t="shared" ref="E701:J701" si="100">E702+E703</f>
        <v>0</v>
      </c>
      <c r="F701" s="90">
        <f t="shared" si="100"/>
        <v>0</v>
      </c>
      <c r="G701" s="90">
        <f t="shared" si="100"/>
        <v>0</v>
      </c>
      <c r="H701" s="90">
        <f t="shared" si="100"/>
        <v>332.23</v>
      </c>
      <c r="I701" s="90">
        <f>I702+I703</f>
        <v>0</v>
      </c>
      <c r="J701" s="90">
        <f t="shared" si="100"/>
        <v>135</v>
      </c>
    </row>
    <row r="702" spans="1:10" ht="88.5" customHeight="1" x14ac:dyDescent="0.25">
      <c r="A702" s="36" t="s">
        <v>182</v>
      </c>
      <c r="B702" s="25">
        <v>1</v>
      </c>
      <c r="C702" s="8" t="s">
        <v>287</v>
      </c>
      <c r="D702" s="37">
        <v>476.95</v>
      </c>
      <c r="E702" s="103"/>
      <c r="F702" s="103"/>
      <c r="G702" s="37"/>
      <c r="H702" s="404">
        <v>332.23</v>
      </c>
      <c r="I702" s="89"/>
      <c r="J702" s="399">
        <v>135</v>
      </c>
    </row>
    <row r="703" spans="1:10" ht="88.5" customHeight="1" x14ac:dyDescent="0.25">
      <c r="A703" s="36"/>
      <c r="B703" s="25">
        <v>2</v>
      </c>
      <c r="C703" s="309" t="s">
        <v>816</v>
      </c>
      <c r="D703" s="37"/>
      <c r="E703" s="307"/>
      <c r="F703" s="307"/>
      <c r="G703" s="37"/>
      <c r="H703" s="307"/>
      <c r="I703" s="242"/>
      <c r="J703" s="39"/>
    </row>
    <row r="704" spans="1:10" ht="36.75" customHeight="1" x14ac:dyDescent="0.25">
      <c r="A704" s="36"/>
      <c r="B704" s="25"/>
      <c r="C704" s="266" t="s">
        <v>185</v>
      </c>
      <c r="D704" s="317">
        <f>SUM(D705:D708)</f>
        <v>6264.8429999999998</v>
      </c>
      <c r="E704" s="317">
        <f t="shared" ref="E704:J704" si="101">SUM(E705:E708)</f>
        <v>0</v>
      </c>
      <c r="F704" s="317">
        <f t="shared" si="101"/>
        <v>0</v>
      </c>
      <c r="G704" s="317">
        <f t="shared" si="101"/>
        <v>1487.492</v>
      </c>
      <c r="H704" s="317">
        <f t="shared" si="101"/>
        <v>0</v>
      </c>
      <c r="I704" s="317">
        <f>SUM(I705:I708)</f>
        <v>1487.492</v>
      </c>
      <c r="J704" s="317">
        <f t="shared" si="101"/>
        <v>0</v>
      </c>
    </row>
    <row r="705" spans="1:10" ht="88.5" customHeight="1" x14ac:dyDescent="0.25">
      <c r="A705" s="36"/>
      <c r="B705" s="25">
        <v>1</v>
      </c>
      <c r="C705" s="259" t="s">
        <v>793</v>
      </c>
      <c r="D705" s="37"/>
      <c r="E705" s="228"/>
      <c r="F705" s="228"/>
      <c r="G705" s="438">
        <v>1487.492</v>
      </c>
      <c r="H705" s="228"/>
      <c r="I705" s="242">
        <v>1487.492</v>
      </c>
      <c r="J705" s="39"/>
    </row>
    <row r="706" spans="1:10" ht="88.5" customHeight="1" x14ac:dyDescent="0.25">
      <c r="A706" s="36"/>
      <c r="B706" s="325">
        <v>2</v>
      </c>
      <c r="C706" s="329" t="s">
        <v>821</v>
      </c>
      <c r="D706" s="303">
        <v>315.64</v>
      </c>
      <c r="E706" s="322"/>
      <c r="F706" s="322"/>
      <c r="G706" s="405"/>
      <c r="H706" s="322"/>
      <c r="I706" s="242"/>
      <c r="J706" s="39"/>
    </row>
    <row r="707" spans="1:10" ht="88.5" customHeight="1" x14ac:dyDescent="0.25">
      <c r="A707" s="36"/>
      <c r="B707" s="325">
        <v>3</v>
      </c>
      <c r="C707" s="329" t="s">
        <v>822</v>
      </c>
      <c r="D707" s="303">
        <v>4912.0609999999997</v>
      </c>
      <c r="E707" s="322"/>
      <c r="F707" s="322"/>
      <c r="G707" s="405"/>
      <c r="H707" s="322"/>
      <c r="I707" s="242"/>
      <c r="J707" s="39"/>
    </row>
    <row r="708" spans="1:10" ht="88.5" customHeight="1" x14ac:dyDescent="0.25">
      <c r="A708" s="36"/>
      <c r="B708" s="325">
        <v>4</v>
      </c>
      <c r="C708" s="329" t="s">
        <v>823</v>
      </c>
      <c r="D708" s="303">
        <v>1037.1420000000001</v>
      </c>
      <c r="E708" s="322"/>
      <c r="F708" s="322"/>
      <c r="G708" s="405"/>
      <c r="H708" s="322"/>
      <c r="I708" s="242"/>
      <c r="J708" s="39"/>
    </row>
    <row r="709" spans="1:10" ht="30.75" customHeight="1" x14ac:dyDescent="0.25">
      <c r="A709" s="36"/>
      <c r="B709" s="650" t="s">
        <v>290</v>
      </c>
      <c r="C709" s="650"/>
      <c r="D709" s="91">
        <f>D710+D715+D720+D724+D733+D739+D741+D744</f>
        <v>12221.151999999998</v>
      </c>
      <c r="E709" s="91">
        <f t="shared" ref="E709:J709" si="102">E710+E715+E720+E724+E733+E739+E741+E744</f>
        <v>0</v>
      </c>
      <c r="F709" s="91">
        <f t="shared" si="102"/>
        <v>0</v>
      </c>
      <c r="G709" s="91">
        <f t="shared" si="102"/>
        <v>11560.464</v>
      </c>
      <c r="H709" s="91">
        <f t="shared" si="102"/>
        <v>133.70999999999998</v>
      </c>
      <c r="I709" s="91">
        <f t="shared" si="102"/>
        <v>6000</v>
      </c>
      <c r="J709" s="91">
        <f t="shared" si="102"/>
        <v>410.1</v>
      </c>
    </row>
    <row r="710" spans="1:10" ht="50.25" customHeight="1" x14ac:dyDescent="0.25">
      <c r="A710" s="36"/>
      <c r="B710" s="107"/>
      <c r="C710" s="105" t="s">
        <v>569</v>
      </c>
      <c r="D710" s="90">
        <f>D711+D712+D713+D714</f>
        <v>3670.1</v>
      </c>
      <c r="E710" s="90">
        <f t="shared" ref="E710:J710" si="103">E711+E712+E713+E714</f>
        <v>0</v>
      </c>
      <c r="F710" s="90">
        <f t="shared" si="103"/>
        <v>0</v>
      </c>
      <c r="G710" s="90">
        <f t="shared" si="103"/>
        <v>2318</v>
      </c>
      <c r="H710" s="90">
        <f t="shared" si="103"/>
        <v>50.6</v>
      </c>
      <c r="I710" s="90">
        <f>I711+I712+I713+I714</f>
        <v>918</v>
      </c>
      <c r="J710" s="90">
        <f t="shared" si="103"/>
        <v>188.9</v>
      </c>
    </row>
    <row r="711" spans="1:10" ht="144.75" customHeight="1" x14ac:dyDescent="0.25">
      <c r="A711" s="36"/>
      <c r="B711" s="1">
        <v>1</v>
      </c>
      <c r="C711" s="6" t="s">
        <v>838</v>
      </c>
      <c r="D711" s="30">
        <v>1400</v>
      </c>
      <c r="E711" s="120">
        <v>0</v>
      </c>
      <c r="F711" s="120">
        <v>0</v>
      </c>
      <c r="G711" s="343">
        <v>1400</v>
      </c>
      <c r="H711" s="120">
        <v>0</v>
      </c>
      <c r="I711" s="240"/>
      <c r="J711" s="178"/>
    </row>
    <row r="712" spans="1:10" ht="87.75" customHeight="1" x14ac:dyDescent="0.25">
      <c r="A712" s="36"/>
      <c r="B712" s="1">
        <v>2</v>
      </c>
      <c r="C712" s="6" t="s">
        <v>295</v>
      </c>
      <c r="D712" s="30">
        <v>1100</v>
      </c>
      <c r="E712" s="120">
        <v>0</v>
      </c>
      <c r="F712" s="120">
        <v>0</v>
      </c>
      <c r="G712" s="352"/>
      <c r="H712" s="120">
        <v>0</v>
      </c>
      <c r="I712" s="240"/>
      <c r="J712" s="178"/>
    </row>
    <row r="713" spans="1:10" ht="87.75" customHeight="1" x14ac:dyDescent="0.25">
      <c r="A713" s="36"/>
      <c r="B713" s="133">
        <v>3</v>
      </c>
      <c r="C713" s="131" t="s">
        <v>694</v>
      </c>
      <c r="D713" s="147">
        <v>252.1</v>
      </c>
      <c r="E713" s="387"/>
      <c r="F713" s="387"/>
      <c r="G713" s="377"/>
      <c r="H713" s="125">
        <v>50.6</v>
      </c>
      <c r="I713" s="279"/>
      <c r="J713" s="125">
        <v>188.9</v>
      </c>
    </row>
    <row r="714" spans="1:10" s="235" customFormat="1" ht="99.75" customHeight="1" x14ac:dyDescent="0.25">
      <c r="A714" s="36"/>
      <c r="B714" s="3">
        <v>4</v>
      </c>
      <c r="C714" s="257" t="s">
        <v>795</v>
      </c>
      <c r="D714" s="24">
        <v>918</v>
      </c>
      <c r="E714" s="415"/>
      <c r="F714" s="415"/>
      <c r="G714" s="343">
        <v>918</v>
      </c>
      <c r="H714" s="250"/>
      <c r="I714" s="241">
        <v>918</v>
      </c>
      <c r="J714" s="23"/>
    </row>
    <row r="715" spans="1:10" ht="51" customHeight="1" x14ac:dyDescent="0.25">
      <c r="A715" s="36"/>
      <c r="B715" s="107"/>
      <c r="C715" s="105" t="s">
        <v>570</v>
      </c>
      <c r="D715" s="90">
        <f>D716+D717+D718+D719</f>
        <v>2090.9690000000001</v>
      </c>
      <c r="E715" s="90">
        <f t="shared" ref="E715:J715" si="104">E716+E717+E718+E719</f>
        <v>0</v>
      </c>
      <c r="F715" s="90">
        <f t="shared" si="104"/>
        <v>0</v>
      </c>
      <c r="G715" s="90">
        <f t="shared" si="104"/>
        <v>1749.9690000000001</v>
      </c>
      <c r="H715" s="90">
        <f t="shared" si="104"/>
        <v>68.599999999999994</v>
      </c>
      <c r="I715" s="90">
        <f>I716+I717+I718+I719</f>
        <v>250</v>
      </c>
      <c r="J715" s="90">
        <f t="shared" si="104"/>
        <v>221.2</v>
      </c>
    </row>
    <row r="716" spans="1:10" ht="75" x14ac:dyDescent="0.25">
      <c r="A716" s="36" t="s">
        <v>184</v>
      </c>
      <c r="B716" s="27">
        <v>1</v>
      </c>
      <c r="C716" s="182" t="s">
        <v>291</v>
      </c>
      <c r="D716" s="183">
        <v>284.10000000000002</v>
      </c>
      <c r="E716" s="120">
        <v>0</v>
      </c>
      <c r="F716" s="120">
        <v>0</v>
      </c>
      <c r="G716" s="352"/>
      <c r="H716" s="120"/>
      <c r="I716" s="75"/>
      <c r="J716" s="404"/>
    </row>
    <row r="717" spans="1:10" ht="132.75" customHeight="1" x14ac:dyDescent="0.25">
      <c r="A717" s="36"/>
      <c r="B717" s="27">
        <v>2</v>
      </c>
      <c r="C717" s="6" t="s">
        <v>839</v>
      </c>
      <c r="D717" s="30">
        <v>1499.9690000000001</v>
      </c>
      <c r="E717" s="120">
        <v>0</v>
      </c>
      <c r="F717" s="120">
        <v>0</v>
      </c>
      <c r="G717" s="472">
        <v>1499.9690000000001</v>
      </c>
      <c r="H717" s="120"/>
      <c r="I717" s="75"/>
      <c r="J717" s="404"/>
    </row>
    <row r="718" spans="1:10" ht="70.5" customHeight="1" x14ac:dyDescent="0.25">
      <c r="A718" s="36"/>
      <c r="B718" s="144">
        <v>3</v>
      </c>
      <c r="C718" s="131" t="s">
        <v>695</v>
      </c>
      <c r="D718" s="125">
        <v>306.89999999999998</v>
      </c>
      <c r="E718" s="387"/>
      <c r="F718" s="387"/>
      <c r="G718" s="377"/>
      <c r="H718" s="125">
        <v>68.599999999999994</v>
      </c>
      <c r="I718" s="378"/>
      <c r="J718" s="125">
        <v>221.2</v>
      </c>
    </row>
    <row r="719" spans="1:10" s="235" customFormat="1" ht="107.25" customHeight="1" x14ac:dyDescent="0.25">
      <c r="A719" s="36"/>
      <c r="B719" s="29">
        <v>4</v>
      </c>
      <c r="C719" s="257" t="s">
        <v>887</v>
      </c>
      <c r="D719" s="23"/>
      <c r="E719" s="16"/>
      <c r="F719" s="16"/>
      <c r="G719" s="343">
        <v>250</v>
      </c>
      <c r="H719" s="268"/>
      <c r="I719" s="241">
        <v>250</v>
      </c>
      <c r="J719" s="268"/>
    </row>
    <row r="720" spans="1:10" ht="20.25" x14ac:dyDescent="0.25">
      <c r="A720" s="36"/>
      <c r="B720" s="27"/>
      <c r="C720" s="105" t="s">
        <v>566</v>
      </c>
      <c r="D720" s="75">
        <f>D721+D722</f>
        <v>2968.3689999999997</v>
      </c>
      <c r="E720" s="75">
        <f t="shared" ref="E720:J720" si="105">E721+E722</f>
        <v>0</v>
      </c>
      <c r="F720" s="75">
        <f t="shared" si="105"/>
        <v>0</v>
      </c>
      <c r="G720" s="75">
        <f t="shared" si="105"/>
        <v>1480.5609999999999</v>
      </c>
      <c r="H720" s="75">
        <f t="shared" si="105"/>
        <v>0</v>
      </c>
      <c r="I720" s="75">
        <f>I721+I722</f>
        <v>0</v>
      </c>
      <c r="J720" s="75">
        <f t="shared" si="105"/>
        <v>0</v>
      </c>
    </row>
    <row r="721" spans="1:10" ht="183" customHeight="1" x14ac:dyDescent="0.25">
      <c r="A721" s="36" t="s">
        <v>182</v>
      </c>
      <c r="B721" s="27">
        <v>1</v>
      </c>
      <c r="C721" s="26" t="s">
        <v>292</v>
      </c>
      <c r="D721" s="30">
        <v>1487.808</v>
      </c>
      <c r="E721" s="120">
        <v>0</v>
      </c>
      <c r="F721" s="120">
        <v>0</v>
      </c>
      <c r="G721" s="374"/>
      <c r="H721" s="120"/>
      <c r="I721" s="75"/>
      <c r="J721" s="404"/>
    </row>
    <row r="722" spans="1:10" s="235" customFormat="1" ht="183" customHeight="1" x14ac:dyDescent="0.25">
      <c r="A722" s="36"/>
      <c r="B722" s="29">
        <v>2</v>
      </c>
      <c r="C722" s="26" t="s">
        <v>840</v>
      </c>
      <c r="D722" s="16">
        <v>1480.5609999999999</v>
      </c>
      <c r="E722" s="415"/>
      <c r="F722" s="415"/>
      <c r="G722" s="472">
        <v>1480.5609999999999</v>
      </c>
      <c r="H722" s="415"/>
      <c r="I722" s="63"/>
      <c r="J722" s="393"/>
    </row>
    <row r="723" spans="1:10" s="235" customFormat="1" ht="150" customHeight="1" x14ac:dyDescent="0.25">
      <c r="A723" s="36"/>
      <c r="B723" s="29">
        <v>3</v>
      </c>
      <c r="C723" s="12" t="s">
        <v>956</v>
      </c>
      <c r="D723" s="16"/>
      <c r="E723" s="415">
        <v>1242.135</v>
      </c>
      <c r="F723" s="415"/>
      <c r="G723" s="472"/>
      <c r="H723" s="415"/>
      <c r="I723" s="63"/>
      <c r="J723" s="393"/>
    </row>
    <row r="724" spans="1:10" ht="27.75" customHeight="1" x14ac:dyDescent="0.25">
      <c r="A724" s="36" t="s">
        <v>184</v>
      </c>
      <c r="B724" s="27"/>
      <c r="C724" s="105" t="s">
        <v>185</v>
      </c>
      <c r="D724" s="33">
        <f t="shared" ref="D724:J724" si="106">D725+D726+D727+D728+D729+D730+D731+D732</f>
        <v>2882.7139999999999</v>
      </c>
      <c r="E724" s="33">
        <f t="shared" si="106"/>
        <v>0</v>
      </c>
      <c r="F724" s="33">
        <f t="shared" si="106"/>
        <v>0</v>
      </c>
      <c r="G724" s="33">
        <f t="shared" si="106"/>
        <v>3411.2339999999999</v>
      </c>
      <c r="H724" s="33">
        <f t="shared" si="106"/>
        <v>14.510000000000002</v>
      </c>
      <c r="I724" s="33">
        <f>I725+I726+I727+I728+I729+I730+I731+I732</f>
        <v>2299.3000000000002</v>
      </c>
      <c r="J724" s="33">
        <f t="shared" si="106"/>
        <v>0</v>
      </c>
    </row>
    <row r="725" spans="1:10" ht="135" customHeight="1" x14ac:dyDescent="0.25">
      <c r="A725" s="36" t="s">
        <v>185</v>
      </c>
      <c r="B725" s="135">
        <v>1</v>
      </c>
      <c r="C725" s="163" t="s">
        <v>293</v>
      </c>
      <c r="D725" s="146">
        <v>773.7</v>
      </c>
      <c r="E725" s="381">
        <v>0</v>
      </c>
      <c r="F725" s="381">
        <v>0</v>
      </c>
      <c r="G725" s="381"/>
      <c r="H725" s="381">
        <v>7.73</v>
      </c>
      <c r="I725" s="382"/>
      <c r="J725" s="372"/>
    </row>
    <row r="726" spans="1:10" ht="117.75" customHeight="1" x14ac:dyDescent="0.25">
      <c r="A726" s="36" t="s">
        <v>185</v>
      </c>
      <c r="B726" s="135">
        <v>2</v>
      </c>
      <c r="C726" s="150" t="s">
        <v>294</v>
      </c>
      <c r="D726" s="146">
        <v>677.8</v>
      </c>
      <c r="E726" s="381">
        <v>0</v>
      </c>
      <c r="F726" s="381">
        <v>0</v>
      </c>
      <c r="G726" s="381"/>
      <c r="H726" s="381">
        <v>6.78</v>
      </c>
      <c r="I726" s="382"/>
      <c r="J726" s="372"/>
    </row>
    <row r="727" spans="1:10" ht="104.25" customHeight="1" x14ac:dyDescent="0.25">
      <c r="A727" s="36" t="s">
        <v>185</v>
      </c>
      <c r="B727" s="27">
        <v>3</v>
      </c>
      <c r="C727" s="6" t="s">
        <v>865</v>
      </c>
      <c r="D727" s="30">
        <v>319.27999999999997</v>
      </c>
      <c r="E727" s="120">
        <v>0</v>
      </c>
      <c r="F727" s="120">
        <v>0</v>
      </c>
      <c r="G727" s="361">
        <v>319.3</v>
      </c>
      <c r="H727" s="120"/>
      <c r="I727" s="240">
        <v>319.3</v>
      </c>
      <c r="J727" s="103"/>
    </row>
    <row r="728" spans="1:10" ht="195.75" customHeight="1" x14ac:dyDescent="0.25">
      <c r="A728" s="36" t="s">
        <v>185</v>
      </c>
      <c r="B728" s="27">
        <v>4</v>
      </c>
      <c r="C728" s="6" t="s">
        <v>841</v>
      </c>
      <c r="D728" s="202">
        <v>673.85199999999998</v>
      </c>
      <c r="E728" s="415">
        <v>0</v>
      </c>
      <c r="F728" s="415">
        <v>0</v>
      </c>
      <c r="G728" s="360">
        <v>673.85199999999998</v>
      </c>
      <c r="H728" s="120">
        <v>0</v>
      </c>
      <c r="I728" s="240"/>
      <c r="J728" s="103"/>
    </row>
    <row r="729" spans="1:10" ht="204.75" customHeight="1" x14ac:dyDescent="0.25">
      <c r="A729" s="36" t="s">
        <v>185</v>
      </c>
      <c r="B729" s="27">
        <v>5</v>
      </c>
      <c r="C729" s="6" t="s">
        <v>842</v>
      </c>
      <c r="D729" s="202">
        <v>438.08199999999999</v>
      </c>
      <c r="E729" s="415">
        <v>0</v>
      </c>
      <c r="F729" s="415">
        <v>0</v>
      </c>
      <c r="G729" s="360">
        <v>438.08199999999999</v>
      </c>
      <c r="H729" s="120">
        <v>0</v>
      </c>
      <c r="I729" s="240"/>
      <c r="J729" s="103"/>
    </row>
    <row r="730" spans="1:10" ht="203.25" customHeight="1" x14ac:dyDescent="0.25">
      <c r="A730" s="36"/>
      <c r="B730" s="27">
        <v>6</v>
      </c>
      <c r="C730" s="270" t="s">
        <v>885</v>
      </c>
      <c r="D730" s="16"/>
      <c r="E730" s="16"/>
      <c r="F730" s="16"/>
      <c r="G730" s="361">
        <v>1300</v>
      </c>
      <c r="H730" s="30"/>
      <c r="I730" s="240">
        <v>1300</v>
      </c>
      <c r="J730" s="228"/>
    </row>
    <row r="731" spans="1:10" ht="120" customHeight="1" x14ac:dyDescent="0.25">
      <c r="A731" s="36"/>
      <c r="B731" s="27">
        <v>7</v>
      </c>
      <c r="C731" s="257" t="s">
        <v>888</v>
      </c>
      <c r="D731" s="16"/>
      <c r="E731" s="16"/>
      <c r="F731" s="16"/>
      <c r="G731" s="361">
        <v>200</v>
      </c>
      <c r="H731" s="30"/>
      <c r="I731" s="240">
        <v>200</v>
      </c>
      <c r="J731" s="228"/>
    </row>
    <row r="732" spans="1:10" ht="120" customHeight="1" x14ac:dyDescent="0.25">
      <c r="A732" s="36"/>
      <c r="B732" s="27">
        <v>8</v>
      </c>
      <c r="C732" s="269" t="s">
        <v>886</v>
      </c>
      <c r="D732" s="16"/>
      <c r="E732" s="16"/>
      <c r="F732" s="16"/>
      <c r="G732" s="361">
        <v>480</v>
      </c>
      <c r="H732" s="30"/>
      <c r="I732" s="240">
        <v>480</v>
      </c>
      <c r="J732" s="228"/>
    </row>
    <row r="733" spans="1:10" ht="41.25" customHeight="1" x14ac:dyDescent="0.25">
      <c r="A733" s="36" t="s">
        <v>184</v>
      </c>
      <c r="B733" s="27"/>
      <c r="C733" s="105" t="s">
        <v>183</v>
      </c>
      <c r="D733" s="33">
        <f>D734+D735+D736+D737+D738</f>
        <v>609</v>
      </c>
      <c r="E733" s="33">
        <f t="shared" ref="E733:J733" si="107">E734+E735+E736+E737+E738</f>
        <v>0</v>
      </c>
      <c r="F733" s="33">
        <f t="shared" si="107"/>
        <v>0</v>
      </c>
      <c r="G733" s="33">
        <f t="shared" si="107"/>
        <v>900</v>
      </c>
      <c r="H733" s="33">
        <f t="shared" si="107"/>
        <v>0</v>
      </c>
      <c r="I733" s="33">
        <f>I734+I735+I736+I737+I738</f>
        <v>900</v>
      </c>
      <c r="J733" s="33">
        <f t="shared" si="107"/>
        <v>0</v>
      </c>
    </row>
    <row r="734" spans="1:10" ht="101.25" customHeight="1" x14ac:dyDescent="0.25">
      <c r="A734" s="36" t="s">
        <v>183</v>
      </c>
      <c r="B734" s="27">
        <v>1</v>
      </c>
      <c r="C734" s="6" t="s">
        <v>296</v>
      </c>
      <c r="D734" s="16">
        <v>419.6</v>
      </c>
      <c r="E734" s="120">
        <v>0</v>
      </c>
      <c r="F734" s="120">
        <v>0</v>
      </c>
      <c r="G734" s="352"/>
      <c r="H734" s="120">
        <v>0</v>
      </c>
      <c r="I734" s="75"/>
      <c r="J734" s="404"/>
    </row>
    <row r="735" spans="1:10" ht="83.25" customHeight="1" x14ac:dyDescent="0.25">
      <c r="A735" s="36" t="s">
        <v>183</v>
      </c>
      <c r="B735" s="27">
        <v>2</v>
      </c>
      <c r="C735" s="6" t="s">
        <v>297</v>
      </c>
      <c r="D735" s="16">
        <v>115</v>
      </c>
      <c r="E735" s="120">
        <v>0</v>
      </c>
      <c r="F735" s="120">
        <v>0</v>
      </c>
      <c r="G735" s="473"/>
      <c r="H735" s="120">
        <v>0</v>
      </c>
      <c r="I735" s="75"/>
      <c r="J735" s="404"/>
    </row>
    <row r="736" spans="1:10" ht="108" customHeight="1" x14ac:dyDescent="0.25">
      <c r="A736" s="36" t="s">
        <v>183</v>
      </c>
      <c r="B736" s="27">
        <v>3</v>
      </c>
      <c r="C736" s="6" t="s">
        <v>298</v>
      </c>
      <c r="D736" s="16">
        <v>74.400000000000006</v>
      </c>
      <c r="E736" s="120">
        <v>0</v>
      </c>
      <c r="F736" s="120">
        <v>0</v>
      </c>
      <c r="G736" s="473"/>
      <c r="H736" s="120">
        <v>0</v>
      </c>
      <c r="I736" s="75"/>
      <c r="J736" s="404"/>
    </row>
    <row r="737" spans="1:10" ht="108" customHeight="1" x14ac:dyDescent="0.25">
      <c r="A737" s="36"/>
      <c r="B737" s="27">
        <v>4</v>
      </c>
      <c r="C737" s="267" t="s">
        <v>794</v>
      </c>
      <c r="D737" s="16"/>
      <c r="E737" s="120"/>
      <c r="F737" s="120"/>
      <c r="G737" s="343">
        <v>600</v>
      </c>
      <c r="H737" s="120"/>
      <c r="I737" s="240">
        <v>600</v>
      </c>
      <c r="J737" s="228"/>
    </row>
    <row r="738" spans="1:10" ht="143.25" customHeight="1" x14ac:dyDescent="0.25">
      <c r="A738" s="36"/>
      <c r="B738" s="27">
        <v>5</v>
      </c>
      <c r="C738" s="257" t="s">
        <v>883</v>
      </c>
      <c r="D738" s="16"/>
      <c r="E738" s="120"/>
      <c r="F738" s="120"/>
      <c r="G738" s="343">
        <v>300</v>
      </c>
      <c r="H738" s="120"/>
      <c r="I738" s="240">
        <v>300</v>
      </c>
      <c r="J738" s="228"/>
    </row>
    <row r="739" spans="1:10" ht="43.5" customHeight="1" x14ac:dyDescent="0.25">
      <c r="A739" s="36"/>
      <c r="B739" s="27"/>
      <c r="C739" s="232" t="s">
        <v>796</v>
      </c>
      <c r="D739" s="319">
        <f>D740</f>
        <v>0</v>
      </c>
      <c r="E739" s="319">
        <f t="shared" ref="E739:J739" si="108">E740</f>
        <v>0</v>
      </c>
      <c r="F739" s="319">
        <f t="shared" si="108"/>
        <v>0</v>
      </c>
      <c r="G739" s="319">
        <f t="shared" si="108"/>
        <v>485</v>
      </c>
      <c r="H739" s="319">
        <f t="shared" si="108"/>
        <v>0</v>
      </c>
      <c r="I739" s="319">
        <f t="shared" si="108"/>
        <v>485</v>
      </c>
      <c r="J739" s="319">
        <f t="shared" si="108"/>
        <v>0</v>
      </c>
    </row>
    <row r="740" spans="1:10" ht="220.5" customHeight="1" x14ac:dyDescent="0.25">
      <c r="A740" s="36"/>
      <c r="B740" s="27">
        <v>1</v>
      </c>
      <c r="C740" s="269" t="s">
        <v>884</v>
      </c>
      <c r="D740" s="16"/>
      <c r="E740" s="30"/>
      <c r="F740" s="30"/>
      <c r="G740" s="361">
        <v>485</v>
      </c>
      <c r="H740" s="30"/>
      <c r="I740" s="240">
        <v>485</v>
      </c>
      <c r="J740" s="228"/>
    </row>
    <row r="741" spans="1:10" ht="37.5" customHeight="1" x14ac:dyDescent="0.25">
      <c r="A741" s="36"/>
      <c r="B741" s="27"/>
      <c r="C741" s="227" t="s">
        <v>567</v>
      </c>
      <c r="D741" s="319">
        <f>D742+D743</f>
        <v>0</v>
      </c>
      <c r="E741" s="319">
        <f t="shared" ref="E741:J741" si="109">E742+E743</f>
        <v>0</v>
      </c>
      <c r="F741" s="319">
        <f t="shared" si="109"/>
        <v>0</v>
      </c>
      <c r="G741" s="319">
        <f t="shared" si="109"/>
        <v>835.7</v>
      </c>
      <c r="H741" s="319">
        <f t="shared" si="109"/>
        <v>0</v>
      </c>
      <c r="I741" s="319">
        <f>I742+I743</f>
        <v>767.7</v>
      </c>
      <c r="J741" s="319">
        <f t="shared" si="109"/>
        <v>0</v>
      </c>
    </row>
    <row r="742" spans="1:10" ht="83.25" customHeight="1" x14ac:dyDescent="0.25">
      <c r="A742" s="36"/>
      <c r="B742" s="27">
        <v>1</v>
      </c>
      <c r="C742" s="259" t="s">
        <v>798</v>
      </c>
      <c r="D742" s="16"/>
      <c r="E742" s="30"/>
      <c r="F742" s="30"/>
      <c r="G742" s="361">
        <v>767.7</v>
      </c>
      <c r="H742" s="30"/>
      <c r="I742" s="240">
        <v>767.7</v>
      </c>
      <c r="J742" s="228"/>
    </row>
    <row r="743" spans="1:10" ht="62.25" customHeight="1" x14ac:dyDescent="0.25">
      <c r="A743" s="36"/>
      <c r="B743" s="27">
        <v>2</v>
      </c>
      <c r="C743" s="118" t="s">
        <v>858</v>
      </c>
      <c r="D743" s="16"/>
      <c r="E743" s="30"/>
      <c r="F743" s="30"/>
      <c r="G743" s="361">
        <v>68</v>
      </c>
      <c r="H743" s="30"/>
      <c r="I743" s="240"/>
      <c r="J743" s="437"/>
    </row>
    <row r="744" spans="1:10" ht="43.5" customHeight="1" x14ac:dyDescent="0.25">
      <c r="A744" s="36"/>
      <c r="B744" s="27"/>
      <c r="C744" s="232" t="s">
        <v>191</v>
      </c>
      <c r="D744" s="319">
        <f>D745</f>
        <v>0</v>
      </c>
      <c r="E744" s="319">
        <f t="shared" ref="E744:J744" si="110">E745</f>
        <v>0</v>
      </c>
      <c r="F744" s="319">
        <f t="shared" si="110"/>
        <v>0</v>
      </c>
      <c r="G744" s="319">
        <f t="shared" si="110"/>
        <v>380</v>
      </c>
      <c r="H744" s="319">
        <f t="shared" si="110"/>
        <v>0</v>
      </c>
      <c r="I744" s="319">
        <f t="shared" si="110"/>
        <v>380</v>
      </c>
      <c r="J744" s="319">
        <f t="shared" si="110"/>
        <v>0</v>
      </c>
    </row>
    <row r="745" spans="1:10" ht="145.5" customHeight="1" x14ac:dyDescent="0.25">
      <c r="A745" s="36"/>
      <c r="B745" s="27">
        <v>1</v>
      </c>
      <c r="C745" s="269" t="s">
        <v>797</v>
      </c>
      <c r="D745" s="16"/>
      <c r="E745" s="30"/>
      <c r="F745" s="30"/>
      <c r="G745" s="343">
        <v>380</v>
      </c>
      <c r="H745" s="30"/>
      <c r="I745" s="240">
        <v>380</v>
      </c>
      <c r="J745" s="228"/>
    </row>
    <row r="746" spans="1:10" ht="22.5" x14ac:dyDescent="0.25">
      <c r="A746" s="36"/>
      <c r="B746" s="657" t="s">
        <v>469</v>
      </c>
      <c r="C746" s="657"/>
      <c r="D746" s="93" t="e">
        <f>D747+D751+D754+D760+D763+D765</f>
        <v>#REF!</v>
      </c>
      <c r="E746" s="93">
        <f t="shared" ref="E746:J746" si="111">E747+E751+E754+E760+E763+E765</f>
        <v>1242.135</v>
      </c>
      <c r="F746" s="93">
        <f t="shared" si="111"/>
        <v>0</v>
      </c>
      <c r="G746" s="93">
        <f t="shared" si="111"/>
        <v>2000</v>
      </c>
      <c r="H746" s="93">
        <f t="shared" si="111"/>
        <v>349.65</v>
      </c>
      <c r="I746" s="93">
        <f t="shared" si="111"/>
        <v>2000</v>
      </c>
      <c r="J746" s="93">
        <f t="shared" si="111"/>
        <v>251.9</v>
      </c>
    </row>
    <row r="747" spans="1:10" ht="22.5" x14ac:dyDescent="0.25">
      <c r="A747" s="36"/>
      <c r="B747" s="108"/>
      <c r="C747" s="68" t="s">
        <v>566</v>
      </c>
      <c r="D747" s="63">
        <f>D748+D749</f>
        <v>1715.75</v>
      </c>
      <c r="E747" s="63">
        <f t="shared" ref="E747:J747" si="112">E748+E749</f>
        <v>1242.135</v>
      </c>
      <c r="F747" s="63">
        <f t="shared" si="112"/>
        <v>0</v>
      </c>
      <c r="G747" s="63">
        <f t="shared" si="112"/>
        <v>0</v>
      </c>
      <c r="H747" s="63">
        <f t="shared" si="112"/>
        <v>191.51</v>
      </c>
      <c r="I747" s="63">
        <f>I748+I749</f>
        <v>0</v>
      </c>
      <c r="J747" s="63">
        <f t="shared" si="112"/>
        <v>251.9</v>
      </c>
    </row>
    <row r="748" spans="1:10" ht="93.75" x14ac:dyDescent="0.25">
      <c r="A748" s="36"/>
      <c r="B748" s="144">
        <v>1</v>
      </c>
      <c r="C748" s="164" t="s">
        <v>470</v>
      </c>
      <c r="D748" s="127">
        <v>1380.15</v>
      </c>
      <c r="E748" s="348">
        <v>1242.135</v>
      </c>
      <c r="F748" s="387"/>
      <c r="G748" s="387"/>
      <c r="H748" s="350">
        <v>138.01</v>
      </c>
      <c r="I748" s="385"/>
      <c r="J748" s="380"/>
    </row>
    <row r="749" spans="1:10" ht="93.75" x14ac:dyDescent="0.25">
      <c r="A749" s="36"/>
      <c r="B749" s="144">
        <v>2</v>
      </c>
      <c r="C749" s="131" t="s">
        <v>696</v>
      </c>
      <c r="D749" s="131">
        <v>335.6</v>
      </c>
      <c r="E749" s="348"/>
      <c r="F749" s="387"/>
      <c r="G749" s="387"/>
      <c r="H749" s="350">
        <v>53.5</v>
      </c>
      <c r="I749" s="385"/>
      <c r="J749" s="380">
        <v>251.9</v>
      </c>
    </row>
    <row r="750" spans="1:10" ht="150" x14ac:dyDescent="0.25">
      <c r="A750" s="36"/>
      <c r="B750" s="144">
        <v>3</v>
      </c>
      <c r="C750" s="131" t="s">
        <v>966</v>
      </c>
      <c r="D750" s="131"/>
      <c r="E750" s="348"/>
      <c r="F750" s="387"/>
      <c r="G750" s="387"/>
      <c r="H750" s="350"/>
      <c r="I750" s="385"/>
      <c r="J750" s="380"/>
    </row>
    <row r="751" spans="1:10" ht="20.25" x14ac:dyDescent="0.25">
      <c r="A751" s="36"/>
      <c r="B751" s="29"/>
      <c r="C751" s="94" t="s">
        <v>571</v>
      </c>
      <c r="D751" s="70">
        <f>D752+D753</f>
        <v>1824.5</v>
      </c>
      <c r="E751" s="70">
        <f t="shared" ref="E751:J751" si="113">E752+E753</f>
        <v>0</v>
      </c>
      <c r="F751" s="70">
        <f t="shared" si="113"/>
        <v>0</v>
      </c>
      <c r="G751" s="70">
        <f t="shared" si="113"/>
        <v>0</v>
      </c>
      <c r="H751" s="70">
        <f t="shared" si="113"/>
        <v>0</v>
      </c>
      <c r="I751" s="70">
        <f>I752+I753</f>
        <v>0</v>
      </c>
      <c r="J751" s="70">
        <f t="shared" si="113"/>
        <v>0</v>
      </c>
    </row>
    <row r="752" spans="1:10" ht="168.75" x14ac:dyDescent="0.25">
      <c r="A752" s="36"/>
      <c r="B752" s="144">
        <v>1</v>
      </c>
      <c r="C752" s="164" t="s">
        <v>536</v>
      </c>
      <c r="D752" s="127">
        <v>624.5</v>
      </c>
      <c r="E752" s="348"/>
      <c r="F752" s="387"/>
      <c r="G752" s="387"/>
      <c r="H752" s="350"/>
      <c r="I752" s="385"/>
      <c r="J752" s="380"/>
    </row>
    <row r="753" spans="1:10" ht="93.75" x14ac:dyDescent="0.25">
      <c r="A753" s="36"/>
      <c r="B753" s="144">
        <v>2</v>
      </c>
      <c r="C753" s="164" t="s">
        <v>537</v>
      </c>
      <c r="D753" s="127">
        <v>1200</v>
      </c>
      <c r="E753" s="348"/>
      <c r="F753" s="387"/>
      <c r="G753" s="387"/>
      <c r="H753" s="350"/>
      <c r="I753" s="385"/>
      <c r="J753" s="380"/>
    </row>
    <row r="754" spans="1:10" ht="40.5" x14ac:dyDescent="0.25">
      <c r="A754" s="36"/>
      <c r="B754" s="29"/>
      <c r="C754" s="68" t="s">
        <v>570</v>
      </c>
      <c r="D754" s="70" t="e">
        <f>D755+D756+D757+D758</f>
        <v>#REF!</v>
      </c>
      <c r="E754" s="70">
        <f t="shared" ref="E754:J754" si="114">E755+E756+E757+E758</f>
        <v>0</v>
      </c>
      <c r="F754" s="70">
        <f t="shared" si="114"/>
        <v>0</v>
      </c>
      <c r="G754" s="70">
        <f t="shared" si="114"/>
        <v>1109.098</v>
      </c>
      <c r="H754" s="70">
        <f t="shared" si="114"/>
        <v>18.350000000000001</v>
      </c>
      <c r="I754" s="70">
        <f>I755+I756+I757+I758</f>
        <v>1109.098</v>
      </c>
      <c r="J754" s="70">
        <f t="shared" si="114"/>
        <v>0</v>
      </c>
    </row>
    <row r="755" spans="1:10" ht="75" x14ac:dyDescent="0.25">
      <c r="A755" s="36"/>
      <c r="B755" s="144">
        <v>1</v>
      </c>
      <c r="C755" s="164" t="s">
        <v>538</v>
      </c>
      <c r="D755" s="127">
        <v>1390.8230000000001</v>
      </c>
      <c r="E755" s="348"/>
      <c r="F755" s="387"/>
      <c r="G755" s="387"/>
      <c r="H755" s="350"/>
      <c r="I755" s="281"/>
      <c r="J755" s="147"/>
    </row>
    <row r="756" spans="1:10" ht="93.75" x14ac:dyDescent="0.25">
      <c r="A756" s="36"/>
      <c r="B756" s="144">
        <v>2</v>
      </c>
      <c r="C756" s="164" t="s">
        <v>539</v>
      </c>
      <c r="D756" s="127">
        <v>1089.2170000000001</v>
      </c>
      <c r="E756" s="348"/>
      <c r="F756" s="387"/>
      <c r="G756" s="387"/>
      <c r="H756" s="350"/>
      <c r="I756" s="281"/>
      <c r="J756" s="147"/>
    </row>
    <row r="757" spans="1:10" ht="93.75" x14ac:dyDescent="0.25">
      <c r="A757" s="36"/>
      <c r="B757" s="135">
        <v>3</v>
      </c>
      <c r="C757" s="150" t="s">
        <v>317</v>
      </c>
      <c r="D757" s="146" t="e">
        <f>#REF!+H757</f>
        <v>#REF!</v>
      </c>
      <c r="E757" s="381"/>
      <c r="F757" s="381"/>
      <c r="G757" s="414">
        <v>483.46</v>
      </c>
      <c r="H757" s="416">
        <v>8.9600000000000009</v>
      </c>
      <c r="I757" s="280">
        <v>483.46</v>
      </c>
      <c r="J757" s="138"/>
    </row>
    <row r="758" spans="1:10" ht="93.75" x14ac:dyDescent="0.25">
      <c r="A758" s="36"/>
      <c r="B758" s="135">
        <v>4</v>
      </c>
      <c r="C758" s="150" t="s">
        <v>318</v>
      </c>
      <c r="D758" s="146" t="e">
        <f>#REF!+H758</f>
        <v>#REF!</v>
      </c>
      <c r="E758" s="381"/>
      <c r="F758" s="381"/>
      <c r="G758" s="414">
        <v>625.63800000000003</v>
      </c>
      <c r="H758" s="416">
        <v>9.39</v>
      </c>
      <c r="I758" s="280">
        <v>625.63800000000003</v>
      </c>
      <c r="J758" s="138"/>
    </row>
    <row r="759" spans="1:10" ht="75" x14ac:dyDescent="0.25">
      <c r="A759" s="36"/>
      <c r="B759" s="135">
        <v>5</v>
      </c>
      <c r="C759" s="150" t="s">
        <v>967</v>
      </c>
      <c r="D759" s="146"/>
      <c r="E759" s="381"/>
      <c r="F759" s="381"/>
      <c r="G759" s="414"/>
      <c r="H759" s="416"/>
      <c r="I759" s="280"/>
      <c r="J759" s="138"/>
    </row>
    <row r="760" spans="1:10" ht="40.5" x14ac:dyDescent="0.25">
      <c r="A760" s="36"/>
      <c r="B760" s="29"/>
      <c r="C760" s="68" t="s">
        <v>569</v>
      </c>
      <c r="D760" s="63" t="e">
        <f>D761+D762</f>
        <v>#REF!</v>
      </c>
      <c r="E760" s="63">
        <f t="shared" ref="E760:J760" si="115">E761+E762</f>
        <v>0</v>
      </c>
      <c r="F760" s="63">
        <f t="shared" si="115"/>
        <v>0</v>
      </c>
      <c r="G760" s="63">
        <f t="shared" si="115"/>
        <v>0</v>
      </c>
      <c r="H760" s="63">
        <f t="shared" si="115"/>
        <v>59.57</v>
      </c>
      <c r="I760" s="63">
        <f>I761+I762</f>
        <v>0</v>
      </c>
      <c r="J760" s="63">
        <f t="shared" si="115"/>
        <v>0</v>
      </c>
    </row>
    <row r="761" spans="1:10" ht="75" x14ac:dyDescent="0.25">
      <c r="A761" s="36"/>
      <c r="B761" s="135">
        <v>1</v>
      </c>
      <c r="C761" s="135" t="s">
        <v>319</v>
      </c>
      <c r="D761" s="146" t="e">
        <f>#REF!+H761</f>
        <v>#REF!</v>
      </c>
      <c r="E761" s="381"/>
      <c r="F761" s="381"/>
      <c r="G761" s="381"/>
      <c r="H761" s="381">
        <v>27.79</v>
      </c>
      <c r="I761" s="382"/>
      <c r="J761" s="372"/>
    </row>
    <row r="762" spans="1:10" ht="75" x14ac:dyDescent="0.25">
      <c r="A762" s="36"/>
      <c r="B762" s="135">
        <v>2</v>
      </c>
      <c r="C762" s="135" t="s">
        <v>320</v>
      </c>
      <c r="D762" s="146" t="e">
        <f>#REF!+H762</f>
        <v>#REF!</v>
      </c>
      <c r="E762" s="381"/>
      <c r="F762" s="381"/>
      <c r="G762" s="381"/>
      <c r="H762" s="381">
        <v>31.78</v>
      </c>
      <c r="I762" s="382"/>
      <c r="J762" s="372"/>
    </row>
    <row r="763" spans="1:10" ht="47.25" customHeight="1" x14ac:dyDescent="0.25">
      <c r="A763" s="36"/>
      <c r="B763" s="29"/>
      <c r="C763" s="68" t="s">
        <v>181</v>
      </c>
      <c r="D763" s="63" t="e">
        <f>D764</f>
        <v>#REF!</v>
      </c>
      <c r="E763" s="63">
        <f t="shared" ref="E763:J763" si="116">E764</f>
        <v>0</v>
      </c>
      <c r="F763" s="63">
        <f t="shared" si="116"/>
        <v>0</v>
      </c>
      <c r="G763" s="63">
        <f t="shared" si="116"/>
        <v>0</v>
      </c>
      <c r="H763" s="63">
        <f t="shared" si="116"/>
        <v>80.22</v>
      </c>
      <c r="I763" s="63">
        <f t="shared" si="116"/>
        <v>0</v>
      </c>
      <c r="J763" s="63">
        <f t="shared" si="116"/>
        <v>0</v>
      </c>
    </row>
    <row r="764" spans="1:10" ht="93.75" x14ac:dyDescent="0.25">
      <c r="A764" s="36"/>
      <c r="B764" s="135">
        <v>1</v>
      </c>
      <c r="C764" s="150" t="s">
        <v>321</v>
      </c>
      <c r="D764" s="146" t="e">
        <f>#REF!+H764</f>
        <v>#REF!</v>
      </c>
      <c r="E764" s="381"/>
      <c r="F764" s="381"/>
      <c r="G764" s="381"/>
      <c r="H764" s="381">
        <v>80.22</v>
      </c>
      <c r="I764" s="382"/>
      <c r="J764" s="372"/>
    </row>
    <row r="765" spans="1:10" s="235" customFormat="1" ht="20.25" x14ac:dyDescent="0.25">
      <c r="A765" s="36"/>
      <c r="B765" s="29"/>
      <c r="C765" s="271" t="s">
        <v>191</v>
      </c>
      <c r="D765" s="319">
        <f>D766</f>
        <v>0</v>
      </c>
      <c r="E765" s="319">
        <f t="shared" ref="E765:J765" si="117">E766</f>
        <v>0</v>
      </c>
      <c r="F765" s="319">
        <f t="shared" si="117"/>
        <v>0</v>
      </c>
      <c r="G765" s="319">
        <f t="shared" si="117"/>
        <v>890.90200000000004</v>
      </c>
      <c r="H765" s="319">
        <f t="shared" si="117"/>
        <v>0</v>
      </c>
      <c r="I765" s="319">
        <f t="shared" si="117"/>
        <v>890.90200000000004</v>
      </c>
      <c r="J765" s="319">
        <f t="shared" si="117"/>
        <v>0</v>
      </c>
    </row>
    <row r="766" spans="1:10" s="235" customFormat="1" ht="112.5" x14ac:dyDescent="0.25">
      <c r="A766" s="36"/>
      <c r="B766" s="29">
        <v>1</v>
      </c>
      <c r="C766" s="259" t="s">
        <v>799</v>
      </c>
      <c r="D766" s="16"/>
      <c r="E766" s="16"/>
      <c r="F766" s="16"/>
      <c r="G766" s="414">
        <v>890.90200000000004</v>
      </c>
      <c r="H766" s="16"/>
      <c r="I766" s="93">
        <v>890.90200000000004</v>
      </c>
      <c r="J766" s="24"/>
    </row>
    <row r="767" spans="1:10" ht="25.5" customHeight="1" x14ac:dyDescent="0.25">
      <c r="A767" s="36"/>
      <c r="B767" s="650" t="s">
        <v>115</v>
      </c>
      <c r="C767" s="650"/>
      <c r="D767" s="96">
        <f>D770+D777+D790+D799+D802+D807+D834</f>
        <v>117931.61406000001</v>
      </c>
      <c r="E767" s="96">
        <f t="shared" ref="E767:J767" si="118">E770+E777+E790+E799+E802+E807+E834</f>
        <v>33650.124400000001</v>
      </c>
      <c r="F767" s="96">
        <f t="shared" si="118"/>
        <v>0</v>
      </c>
      <c r="G767" s="96">
        <f t="shared" si="118"/>
        <v>8286.56</v>
      </c>
      <c r="H767" s="96">
        <f t="shared" si="118"/>
        <v>4599.4024599999993</v>
      </c>
      <c r="I767" s="96">
        <f>I770+I777+I790+I799+I802+I807+I834</f>
        <v>4371.6309999999994</v>
      </c>
      <c r="J767" s="96">
        <f t="shared" si="118"/>
        <v>0</v>
      </c>
    </row>
    <row r="768" spans="1:10" ht="52.5" customHeight="1" x14ac:dyDescent="0.25">
      <c r="A768" s="36"/>
      <c r="B768" s="498"/>
      <c r="C768" s="499" t="s">
        <v>951</v>
      </c>
      <c r="D768" s="96"/>
      <c r="E768" s="96"/>
      <c r="F768" s="96"/>
      <c r="G768" s="96"/>
      <c r="H768" s="96"/>
      <c r="I768" s="96"/>
      <c r="J768" s="96"/>
    </row>
    <row r="769" spans="1:10" ht="73.5" customHeight="1" x14ac:dyDescent="0.25">
      <c r="A769" s="36"/>
      <c r="B769" s="498"/>
      <c r="C769" s="6" t="s">
        <v>952</v>
      </c>
      <c r="D769" s="96"/>
      <c r="E769" s="96"/>
      <c r="F769" s="96"/>
      <c r="G769" s="96"/>
      <c r="H769" s="96"/>
      <c r="I769" s="96"/>
      <c r="J769" s="96"/>
    </row>
    <row r="770" spans="1:10" ht="53.25" customHeight="1" x14ac:dyDescent="0.25">
      <c r="A770" s="36"/>
      <c r="B770" s="107"/>
      <c r="C770" s="68" t="s">
        <v>565</v>
      </c>
      <c r="D770" s="95">
        <f>D771+D772+D773+D774+D775+D776</f>
        <v>4966.866</v>
      </c>
      <c r="E770" s="95">
        <f t="shared" ref="E770:J770" si="119">E771+E772+E773+E774+E775+E776</f>
        <v>3573</v>
      </c>
      <c r="F770" s="95">
        <f t="shared" si="119"/>
        <v>0</v>
      </c>
      <c r="G770" s="95">
        <f t="shared" si="119"/>
        <v>5395.7809999999999</v>
      </c>
      <c r="H770" s="95">
        <f t="shared" si="119"/>
        <v>397</v>
      </c>
      <c r="I770" s="95">
        <f t="shared" si="119"/>
        <v>4371.6309999999994</v>
      </c>
      <c r="J770" s="95">
        <f t="shared" si="119"/>
        <v>0</v>
      </c>
    </row>
    <row r="771" spans="1:10" ht="110.25" customHeight="1" x14ac:dyDescent="0.25">
      <c r="A771" s="36" t="s">
        <v>182</v>
      </c>
      <c r="B771" s="131">
        <v>1</v>
      </c>
      <c r="C771" s="131" t="s">
        <v>216</v>
      </c>
      <c r="D771" s="147">
        <v>2260</v>
      </c>
      <c r="E771" s="380">
        <v>2034</v>
      </c>
      <c r="F771" s="380"/>
      <c r="G771" s="380"/>
      <c r="H771" s="380">
        <v>226</v>
      </c>
      <c r="I771" s="378"/>
      <c r="J771" s="380"/>
    </row>
    <row r="772" spans="1:10" ht="114" customHeight="1" x14ac:dyDescent="0.25">
      <c r="A772" s="36" t="s">
        <v>182</v>
      </c>
      <c r="B772" s="131">
        <v>2</v>
      </c>
      <c r="C772" s="131" t="s">
        <v>217</v>
      </c>
      <c r="D772" s="147">
        <v>1710</v>
      </c>
      <c r="E772" s="380">
        <v>1539</v>
      </c>
      <c r="F772" s="380"/>
      <c r="G772" s="380"/>
      <c r="H772" s="380">
        <v>171</v>
      </c>
      <c r="I772" s="378"/>
      <c r="J772" s="380"/>
    </row>
    <row r="773" spans="1:10" ht="114" customHeight="1" x14ac:dyDescent="0.25">
      <c r="A773" s="36"/>
      <c r="B773" s="133">
        <v>3</v>
      </c>
      <c r="C773" s="134" t="s">
        <v>552</v>
      </c>
      <c r="D773" s="132">
        <v>996.86599999999999</v>
      </c>
      <c r="E773" s="67"/>
      <c r="F773" s="67"/>
      <c r="G773" s="132">
        <v>124.15</v>
      </c>
      <c r="H773" s="67"/>
      <c r="I773" s="67"/>
      <c r="J773" s="67"/>
    </row>
    <row r="774" spans="1:10" s="235" customFormat="1" ht="114" customHeight="1" x14ac:dyDescent="0.25">
      <c r="A774" s="36"/>
      <c r="B774" s="3">
        <v>4</v>
      </c>
      <c r="C774" s="272" t="s">
        <v>800</v>
      </c>
      <c r="D774" s="9"/>
      <c r="E774" s="67"/>
      <c r="F774" s="67"/>
      <c r="G774" s="343">
        <v>2789.16</v>
      </c>
      <c r="H774" s="67"/>
      <c r="I774" s="238">
        <v>2789.16</v>
      </c>
      <c r="J774" s="67"/>
    </row>
    <row r="775" spans="1:10" s="235" customFormat="1" ht="114" customHeight="1" x14ac:dyDescent="0.25">
      <c r="A775" s="36"/>
      <c r="B775" s="3">
        <v>5</v>
      </c>
      <c r="C775" s="273" t="s">
        <v>801</v>
      </c>
      <c r="D775" s="9"/>
      <c r="E775" s="67"/>
      <c r="F775" s="67"/>
      <c r="G775" s="343">
        <v>1582.471</v>
      </c>
      <c r="H775" s="67"/>
      <c r="I775" s="238">
        <v>1582.471</v>
      </c>
      <c r="J775" s="67"/>
    </row>
    <row r="776" spans="1:10" s="235" customFormat="1" ht="114" customHeight="1" x14ac:dyDescent="0.25">
      <c r="A776" s="36"/>
      <c r="B776" s="3">
        <v>6</v>
      </c>
      <c r="C776" s="480" t="s">
        <v>907</v>
      </c>
      <c r="D776" s="9"/>
      <c r="E776" s="67"/>
      <c r="F776" s="67"/>
      <c r="G776" s="343">
        <v>900</v>
      </c>
      <c r="H776" s="67"/>
      <c r="I776" s="238"/>
      <c r="J776" s="67"/>
    </row>
    <row r="777" spans="1:10" ht="40.5" x14ac:dyDescent="0.25">
      <c r="A777" s="36"/>
      <c r="B777" s="7"/>
      <c r="C777" s="68" t="s">
        <v>181</v>
      </c>
      <c r="D777" s="89">
        <f>SUM(D778:D789)</f>
        <v>53603.457960000007</v>
      </c>
      <c r="E777" s="89">
        <f t="shared" ref="E777:J777" si="120">SUM(E778:E789)</f>
        <v>25135.619299999998</v>
      </c>
      <c r="F777" s="89">
        <f t="shared" si="120"/>
        <v>0</v>
      </c>
      <c r="G777" s="89">
        <f t="shared" si="120"/>
        <v>0</v>
      </c>
      <c r="H777" s="89">
        <f t="shared" si="120"/>
        <v>3015.1602599999997</v>
      </c>
      <c r="I777" s="89">
        <f>SUM(I778:I789)</f>
        <v>0</v>
      </c>
      <c r="J777" s="89">
        <f t="shared" si="120"/>
        <v>0</v>
      </c>
    </row>
    <row r="778" spans="1:10" ht="105" customHeight="1" x14ac:dyDescent="0.25">
      <c r="A778" s="36" t="s">
        <v>181</v>
      </c>
      <c r="B778" s="131">
        <v>1</v>
      </c>
      <c r="C778" s="131" t="s">
        <v>521</v>
      </c>
      <c r="D778" s="147">
        <v>12382.438</v>
      </c>
      <c r="E778" s="380">
        <v>11144.1942</v>
      </c>
      <c r="F778" s="380"/>
      <c r="G778" s="380"/>
      <c r="H778" s="380">
        <v>1238.2438</v>
      </c>
      <c r="I778" s="378"/>
      <c r="J778" s="380"/>
    </row>
    <row r="779" spans="1:10" ht="116.25" customHeight="1" x14ac:dyDescent="0.25">
      <c r="A779" s="36" t="s">
        <v>181</v>
      </c>
      <c r="B779" s="131">
        <v>2</v>
      </c>
      <c r="C779" s="131" t="s">
        <v>522</v>
      </c>
      <c r="D779" s="147">
        <v>3163.5889999999999</v>
      </c>
      <c r="E779" s="380">
        <v>2847.2301000000002</v>
      </c>
      <c r="F779" s="380"/>
      <c r="G779" s="380"/>
      <c r="H779" s="380">
        <v>316.35890000000001</v>
      </c>
      <c r="I779" s="378"/>
      <c r="J779" s="380"/>
    </row>
    <row r="780" spans="1:10" ht="105" customHeight="1" x14ac:dyDescent="0.25">
      <c r="A780" s="36" t="s">
        <v>181</v>
      </c>
      <c r="B780" s="131">
        <v>3</v>
      </c>
      <c r="C780" s="131" t="s">
        <v>523</v>
      </c>
      <c r="D780" s="147">
        <v>12382.438</v>
      </c>
      <c r="E780" s="380">
        <v>11144.195</v>
      </c>
      <c r="F780" s="380"/>
      <c r="G780" s="380"/>
      <c r="H780" s="380">
        <v>1238.2429999999999</v>
      </c>
      <c r="I780" s="378"/>
      <c r="J780" s="380"/>
    </row>
    <row r="781" spans="1:10" ht="105" customHeight="1" x14ac:dyDescent="0.25">
      <c r="A781" s="36"/>
      <c r="B781" s="185">
        <v>4</v>
      </c>
      <c r="C781" s="185" t="s">
        <v>245</v>
      </c>
      <c r="D781" s="188">
        <v>11330.984</v>
      </c>
      <c r="E781" s="372"/>
      <c r="F781" s="372"/>
      <c r="G781" s="371"/>
      <c r="H781" s="372">
        <v>113.30983999999999</v>
      </c>
      <c r="I781" s="379"/>
      <c r="J781" s="372"/>
    </row>
    <row r="782" spans="1:10" ht="105" customHeight="1" x14ac:dyDescent="0.25">
      <c r="A782" s="36"/>
      <c r="B782" s="185">
        <v>5</v>
      </c>
      <c r="C782" s="185" t="s">
        <v>258</v>
      </c>
      <c r="D782" s="188">
        <v>5174.1769999999997</v>
      </c>
      <c r="E782" s="372"/>
      <c r="F782" s="372"/>
      <c r="G782" s="371"/>
      <c r="H782" s="372">
        <v>51.741770000000002</v>
      </c>
      <c r="I782" s="379"/>
      <c r="J782" s="372"/>
    </row>
    <row r="783" spans="1:10" ht="105" customHeight="1" x14ac:dyDescent="0.25">
      <c r="A783" s="36"/>
      <c r="B783" s="185">
        <v>6</v>
      </c>
      <c r="C783" s="185" t="s">
        <v>259</v>
      </c>
      <c r="D783" s="188">
        <v>1486.9010000000001</v>
      </c>
      <c r="E783" s="372"/>
      <c r="F783" s="372"/>
      <c r="G783" s="371"/>
      <c r="H783" s="372">
        <v>14.869009999999999</v>
      </c>
      <c r="I783" s="379"/>
      <c r="J783" s="372"/>
    </row>
    <row r="784" spans="1:10" ht="105" customHeight="1" x14ac:dyDescent="0.25">
      <c r="A784" s="36"/>
      <c r="B784" s="185">
        <v>7</v>
      </c>
      <c r="C784" s="185" t="s">
        <v>260</v>
      </c>
      <c r="D784" s="188">
        <v>4239.3940000000002</v>
      </c>
      <c r="E784" s="372"/>
      <c r="F784" s="372"/>
      <c r="G784" s="371"/>
      <c r="H784" s="372">
        <v>42.393940000000001</v>
      </c>
      <c r="I784" s="379"/>
      <c r="J784" s="372"/>
    </row>
    <row r="785" spans="1:10" ht="105" customHeight="1" x14ac:dyDescent="0.25">
      <c r="A785" s="36"/>
      <c r="B785" s="7">
        <v>8</v>
      </c>
      <c r="C785" s="7" t="s">
        <v>262</v>
      </c>
      <c r="D785" s="103">
        <v>1302</v>
      </c>
      <c r="E785" s="404"/>
      <c r="F785" s="404"/>
      <c r="G785" s="352"/>
      <c r="H785" s="404"/>
      <c r="I785" s="89"/>
      <c r="J785" s="404"/>
    </row>
    <row r="786" spans="1:10" ht="105" customHeight="1" x14ac:dyDescent="0.25">
      <c r="A786" s="36"/>
      <c r="B786" s="185">
        <v>9</v>
      </c>
      <c r="C786" s="185" t="s">
        <v>263</v>
      </c>
      <c r="D786" s="188">
        <v>534.46695999999997</v>
      </c>
      <c r="E786" s="404"/>
      <c r="F786" s="404"/>
      <c r="G786" s="352"/>
      <c r="H786" s="404"/>
      <c r="I786" s="89"/>
      <c r="J786" s="404"/>
    </row>
    <row r="787" spans="1:10" ht="105" customHeight="1" x14ac:dyDescent="0.25">
      <c r="A787" s="36"/>
      <c r="B787" s="185">
        <v>10</v>
      </c>
      <c r="C787" s="185" t="s">
        <v>264</v>
      </c>
      <c r="D787" s="188">
        <v>534.36266999999998</v>
      </c>
      <c r="E787" s="404"/>
      <c r="F787" s="404"/>
      <c r="G787" s="352"/>
      <c r="H787" s="404"/>
      <c r="I787" s="89"/>
      <c r="J787" s="404"/>
    </row>
    <row r="788" spans="1:10" ht="105" customHeight="1" x14ac:dyDescent="0.25">
      <c r="A788" s="36"/>
      <c r="B788" s="185">
        <v>11</v>
      </c>
      <c r="C788" s="185" t="s">
        <v>265</v>
      </c>
      <c r="D788" s="188">
        <v>538.96837000000005</v>
      </c>
      <c r="E788" s="404"/>
      <c r="F788" s="404"/>
      <c r="G788" s="352"/>
      <c r="H788" s="404"/>
      <c r="I788" s="89"/>
      <c r="J788" s="404"/>
    </row>
    <row r="789" spans="1:10" ht="105" customHeight="1" x14ac:dyDescent="0.25">
      <c r="A789" s="36"/>
      <c r="B789" s="185">
        <v>12</v>
      </c>
      <c r="C789" s="185" t="s">
        <v>266</v>
      </c>
      <c r="D789" s="188">
        <v>533.73896000000002</v>
      </c>
      <c r="E789" s="404"/>
      <c r="F789" s="404"/>
      <c r="G789" s="352"/>
      <c r="H789" s="404"/>
      <c r="I789" s="89"/>
      <c r="J789" s="404"/>
    </row>
    <row r="790" spans="1:10" ht="40.5" x14ac:dyDescent="0.25">
      <c r="A790" s="36"/>
      <c r="B790" s="7"/>
      <c r="C790" s="68" t="s">
        <v>569</v>
      </c>
      <c r="D790" s="89">
        <f>SUM(D791:D798)</f>
        <v>28692.973100000003</v>
      </c>
      <c r="E790" s="89">
        <f t="shared" ref="E790:J790" si="121">SUM(E791:E798)</f>
        <v>4021.9461000000001</v>
      </c>
      <c r="F790" s="89">
        <f t="shared" si="121"/>
        <v>0</v>
      </c>
      <c r="G790" s="89">
        <f t="shared" si="121"/>
        <v>230.834</v>
      </c>
      <c r="H790" s="89">
        <f t="shared" si="121"/>
        <v>1071.4975999999999</v>
      </c>
      <c r="I790" s="89">
        <f>SUM(I791:I798)</f>
        <v>0</v>
      </c>
      <c r="J790" s="89">
        <f t="shared" si="121"/>
        <v>0</v>
      </c>
    </row>
    <row r="791" spans="1:10" ht="112.5" x14ac:dyDescent="0.25">
      <c r="A791" s="36" t="s">
        <v>184</v>
      </c>
      <c r="B791" s="131">
        <v>1</v>
      </c>
      <c r="C791" s="131" t="s">
        <v>218</v>
      </c>
      <c r="D791" s="147">
        <v>4468.8289999999997</v>
      </c>
      <c r="E791" s="380">
        <v>4021.9461000000001</v>
      </c>
      <c r="F791" s="380"/>
      <c r="G791" s="380"/>
      <c r="H791" s="380">
        <v>446.88290000000001</v>
      </c>
      <c r="I791" s="378"/>
      <c r="J791" s="380"/>
    </row>
    <row r="792" spans="1:10" ht="131.25" x14ac:dyDescent="0.25">
      <c r="A792" s="36"/>
      <c r="B792" s="185">
        <v>2</v>
      </c>
      <c r="C792" s="185" t="s">
        <v>220</v>
      </c>
      <c r="D792" s="188">
        <v>6411.64</v>
      </c>
      <c r="E792" s="372"/>
      <c r="F792" s="372"/>
      <c r="G792" s="372"/>
      <c r="H792" s="372">
        <v>192.3492</v>
      </c>
      <c r="I792" s="379"/>
      <c r="J792" s="372"/>
    </row>
    <row r="793" spans="1:10" ht="112.5" x14ac:dyDescent="0.25">
      <c r="A793" s="36"/>
      <c r="B793" s="185">
        <v>3</v>
      </c>
      <c r="C793" s="185" t="s">
        <v>252</v>
      </c>
      <c r="D793" s="188">
        <v>2304.6669999999999</v>
      </c>
      <c r="E793" s="404"/>
      <c r="F793" s="404"/>
      <c r="G793" s="352"/>
      <c r="H793" s="404"/>
      <c r="I793" s="89"/>
      <c r="J793" s="404"/>
    </row>
    <row r="794" spans="1:10" ht="131.25" x14ac:dyDescent="0.25">
      <c r="A794" s="36"/>
      <c r="B794" s="185">
        <v>4</v>
      </c>
      <c r="C794" s="185" t="s">
        <v>253</v>
      </c>
      <c r="D794" s="188">
        <v>5304.5420000000004</v>
      </c>
      <c r="E794" s="372"/>
      <c r="F794" s="372"/>
      <c r="G794" s="371"/>
      <c r="H794" s="372">
        <v>159.13630000000001</v>
      </c>
      <c r="I794" s="379"/>
      <c r="J794" s="372"/>
    </row>
    <row r="795" spans="1:10" ht="131.25" x14ac:dyDescent="0.25">
      <c r="A795" s="36"/>
      <c r="B795" s="185">
        <v>5</v>
      </c>
      <c r="C795" s="185" t="s">
        <v>254</v>
      </c>
      <c r="D795" s="188">
        <v>3317.6351</v>
      </c>
      <c r="E795" s="372"/>
      <c r="F795" s="372"/>
      <c r="G795" s="371"/>
      <c r="H795" s="372">
        <v>99.5291</v>
      </c>
      <c r="I795" s="379"/>
      <c r="J795" s="372"/>
    </row>
    <row r="796" spans="1:10" ht="150" x14ac:dyDescent="0.25">
      <c r="A796" s="36"/>
      <c r="B796" s="185">
        <v>6</v>
      </c>
      <c r="C796" s="185" t="s">
        <v>255</v>
      </c>
      <c r="D796" s="188">
        <v>5786.6689999999999</v>
      </c>
      <c r="E796" s="372"/>
      <c r="F796" s="372"/>
      <c r="G796" s="371"/>
      <c r="H796" s="372">
        <v>173.6001</v>
      </c>
      <c r="I796" s="379"/>
      <c r="J796" s="372"/>
    </row>
    <row r="797" spans="1:10" ht="93.75" x14ac:dyDescent="0.25">
      <c r="A797" s="36"/>
      <c r="B797" s="185">
        <v>7</v>
      </c>
      <c r="C797" s="185" t="s">
        <v>256</v>
      </c>
      <c r="D797" s="188">
        <v>1098.991</v>
      </c>
      <c r="E797" s="404"/>
      <c r="F797" s="404"/>
      <c r="G797" s="352"/>
      <c r="H797" s="404"/>
      <c r="I797" s="89"/>
      <c r="J797" s="404"/>
    </row>
    <row r="798" spans="1:10" s="235" customFormat="1" ht="56.25" x14ac:dyDescent="0.3">
      <c r="A798" s="36"/>
      <c r="B798" s="23">
        <v>8</v>
      </c>
      <c r="C798" s="448" t="s">
        <v>856</v>
      </c>
      <c r="D798" s="24"/>
      <c r="E798" s="393"/>
      <c r="F798" s="393"/>
      <c r="G798" s="472">
        <v>230.834</v>
      </c>
      <c r="H798" s="393"/>
      <c r="I798" s="79"/>
      <c r="J798" s="393"/>
    </row>
    <row r="799" spans="1:10" ht="40.5" x14ac:dyDescent="0.25">
      <c r="A799" s="36"/>
      <c r="B799" s="7"/>
      <c r="C799" s="68" t="s">
        <v>570</v>
      </c>
      <c r="D799" s="89">
        <f>D800+D801</f>
        <v>5175.402</v>
      </c>
      <c r="E799" s="89">
        <f t="shared" ref="E799:J799" si="122">E800+E801</f>
        <v>0</v>
      </c>
      <c r="F799" s="89">
        <f t="shared" si="122"/>
        <v>0</v>
      </c>
      <c r="G799" s="89">
        <f t="shared" si="122"/>
        <v>0</v>
      </c>
      <c r="H799" s="89">
        <f t="shared" si="122"/>
        <v>115.74460000000001</v>
      </c>
      <c r="I799" s="89">
        <f>I800+I801</f>
        <v>0</v>
      </c>
      <c r="J799" s="89">
        <f t="shared" si="122"/>
        <v>0</v>
      </c>
    </row>
    <row r="800" spans="1:10" ht="112.5" x14ac:dyDescent="0.25">
      <c r="A800" s="36"/>
      <c r="B800" s="185">
        <v>1</v>
      </c>
      <c r="C800" s="185" t="s">
        <v>221</v>
      </c>
      <c r="D800" s="188">
        <v>3858.152</v>
      </c>
      <c r="E800" s="372"/>
      <c r="F800" s="372"/>
      <c r="G800" s="372"/>
      <c r="H800" s="372">
        <v>115.74460000000001</v>
      </c>
      <c r="I800" s="379"/>
      <c r="J800" s="372"/>
    </row>
    <row r="801" spans="1:10" ht="93.75" x14ac:dyDescent="0.25">
      <c r="A801" s="36"/>
      <c r="B801" s="185">
        <v>2</v>
      </c>
      <c r="C801" s="185" t="s">
        <v>257</v>
      </c>
      <c r="D801" s="188">
        <v>1317.25</v>
      </c>
      <c r="E801" s="404"/>
      <c r="F801" s="404"/>
      <c r="G801" s="352"/>
      <c r="H801" s="404"/>
      <c r="I801" s="89"/>
      <c r="J801" s="404"/>
    </row>
    <row r="802" spans="1:10" ht="27" customHeight="1" x14ac:dyDescent="0.25">
      <c r="A802" s="36"/>
      <c r="B802" s="7"/>
      <c r="C802" s="68" t="s">
        <v>183</v>
      </c>
      <c r="D802" s="89">
        <f>D803+D804+D805+D806</f>
        <v>10725.722</v>
      </c>
      <c r="E802" s="89">
        <f t="shared" ref="E802:J802" si="123">E803+E804+E805+E806</f>
        <v>0</v>
      </c>
      <c r="F802" s="89">
        <f t="shared" si="123"/>
        <v>0</v>
      </c>
      <c r="G802" s="89">
        <f t="shared" si="123"/>
        <v>924.15</v>
      </c>
      <c r="H802" s="89">
        <f t="shared" si="123"/>
        <v>0</v>
      </c>
      <c r="I802" s="89">
        <f t="shared" si="123"/>
        <v>0</v>
      </c>
      <c r="J802" s="89">
        <f t="shared" si="123"/>
        <v>0</v>
      </c>
    </row>
    <row r="803" spans="1:10" ht="124.5" customHeight="1" x14ac:dyDescent="0.25">
      <c r="A803" s="36" t="s">
        <v>183</v>
      </c>
      <c r="B803" s="185">
        <v>1</v>
      </c>
      <c r="C803" s="185" t="s">
        <v>219</v>
      </c>
      <c r="D803" s="188">
        <v>3540.7640000000001</v>
      </c>
      <c r="E803" s="404"/>
      <c r="F803" s="404"/>
      <c r="G803" s="352"/>
      <c r="H803" s="404"/>
      <c r="I803" s="89"/>
      <c r="J803" s="404"/>
    </row>
    <row r="804" spans="1:10" ht="93.75" x14ac:dyDescent="0.25">
      <c r="A804" s="36" t="s">
        <v>184</v>
      </c>
      <c r="B804" s="185">
        <v>2</v>
      </c>
      <c r="C804" s="185" t="s">
        <v>251</v>
      </c>
      <c r="D804" s="188">
        <v>6188.0919999999996</v>
      </c>
      <c r="E804" s="404"/>
      <c r="F804" s="404"/>
      <c r="G804" s="352"/>
      <c r="H804" s="404"/>
      <c r="I804" s="89"/>
      <c r="J804" s="404"/>
    </row>
    <row r="805" spans="1:10" s="235" customFormat="1" ht="75" x14ac:dyDescent="0.3">
      <c r="A805" s="36"/>
      <c r="B805" s="23">
        <v>3</v>
      </c>
      <c r="C805" s="448" t="s">
        <v>857</v>
      </c>
      <c r="D805" s="24"/>
      <c r="E805" s="393"/>
      <c r="F805" s="393"/>
      <c r="G805" s="361">
        <v>800</v>
      </c>
      <c r="H805" s="393"/>
      <c r="I805" s="79"/>
      <c r="J805" s="393"/>
    </row>
    <row r="806" spans="1:10" ht="114" customHeight="1" x14ac:dyDescent="0.25">
      <c r="A806" s="36"/>
      <c r="B806" s="133">
        <v>4</v>
      </c>
      <c r="C806" s="134" t="s">
        <v>552</v>
      </c>
      <c r="D806" s="132">
        <v>996.86599999999999</v>
      </c>
      <c r="E806" s="128"/>
      <c r="F806" s="128"/>
      <c r="G806" s="343">
        <v>124.15</v>
      </c>
      <c r="H806" s="128"/>
      <c r="I806" s="128"/>
      <c r="J806" s="128"/>
    </row>
    <row r="807" spans="1:10" ht="33" customHeight="1" x14ac:dyDescent="0.25">
      <c r="A807" s="36" t="s">
        <v>184</v>
      </c>
      <c r="B807" s="7"/>
      <c r="C807" s="68" t="s">
        <v>186</v>
      </c>
      <c r="D807" s="33">
        <f>SUM(D808:D833)</f>
        <v>9175.8070000000007</v>
      </c>
      <c r="E807" s="33">
        <f t="shared" ref="E807:J807" si="124">SUM(E808:E833)</f>
        <v>0</v>
      </c>
      <c r="F807" s="33">
        <f t="shared" si="124"/>
        <v>0</v>
      </c>
      <c r="G807" s="33">
        <f t="shared" si="124"/>
        <v>1735.7950000000001</v>
      </c>
      <c r="H807" s="33">
        <f t="shared" si="124"/>
        <v>0</v>
      </c>
      <c r="I807" s="33">
        <f t="shared" si="124"/>
        <v>0</v>
      </c>
      <c r="J807" s="33">
        <f t="shared" si="124"/>
        <v>0</v>
      </c>
    </row>
    <row r="808" spans="1:10" ht="94.5" customHeight="1" x14ac:dyDescent="0.25">
      <c r="A808" s="36" t="s">
        <v>186</v>
      </c>
      <c r="B808" s="185">
        <v>1</v>
      </c>
      <c r="C808" s="185" t="s">
        <v>222</v>
      </c>
      <c r="D808" s="188">
        <v>292.25299999999999</v>
      </c>
      <c r="E808" s="404"/>
      <c r="F808" s="404"/>
      <c r="G808" s="352"/>
      <c r="H808" s="404"/>
      <c r="I808" s="89"/>
      <c r="J808" s="404"/>
    </row>
    <row r="809" spans="1:10" ht="88.5" customHeight="1" x14ac:dyDescent="0.25">
      <c r="A809" s="36" t="s">
        <v>186</v>
      </c>
      <c r="B809" s="185">
        <v>2</v>
      </c>
      <c r="C809" s="185" t="s">
        <v>223</v>
      </c>
      <c r="D809" s="188">
        <v>259.78500000000003</v>
      </c>
      <c r="E809" s="404"/>
      <c r="F809" s="404"/>
      <c r="G809" s="352"/>
      <c r="H809" s="404"/>
      <c r="I809" s="89"/>
      <c r="J809" s="404"/>
    </row>
    <row r="810" spans="1:10" ht="81" customHeight="1" x14ac:dyDescent="0.25">
      <c r="A810" s="36" t="s">
        <v>186</v>
      </c>
      <c r="B810" s="185">
        <v>3</v>
      </c>
      <c r="C810" s="185" t="s">
        <v>224</v>
      </c>
      <c r="D810" s="188">
        <v>235.72800000000001</v>
      </c>
      <c r="E810" s="404"/>
      <c r="F810" s="404"/>
      <c r="G810" s="352"/>
      <c r="H810" s="404"/>
      <c r="I810" s="89"/>
      <c r="J810" s="404"/>
    </row>
    <row r="811" spans="1:10" ht="86.25" customHeight="1" x14ac:dyDescent="0.25">
      <c r="A811" s="36" t="s">
        <v>186</v>
      </c>
      <c r="B811" s="185">
        <v>4</v>
      </c>
      <c r="C811" s="185" t="s">
        <v>225</v>
      </c>
      <c r="D811" s="188">
        <v>181.726</v>
      </c>
      <c r="E811" s="404"/>
      <c r="F811" s="404"/>
      <c r="G811" s="352"/>
      <c r="H811" s="404"/>
      <c r="I811" s="89"/>
      <c r="J811" s="404"/>
    </row>
    <row r="812" spans="1:10" ht="63.75" customHeight="1" x14ac:dyDescent="0.25">
      <c r="A812" s="36" t="s">
        <v>186</v>
      </c>
      <c r="B812" s="185">
        <v>5</v>
      </c>
      <c r="C812" s="185" t="s">
        <v>226</v>
      </c>
      <c r="D812" s="188">
        <v>222.70500000000001</v>
      </c>
      <c r="E812" s="404"/>
      <c r="F812" s="404"/>
      <c r="G812" s="352"/>
      <c r="H812" s="404"/>
      <c r="I812" s="89"/>
      <c r="J812" s="404"/>
    </row>
    <row r="813" spans="1:10" ht="90" customHeight="1" x14ac:dyDescent="0.25">
      <c r="A813" s="36" t="s">
        <v>186</v>
      </c>
      <c r="B813" s="185">
        <v>6</v>
      </c>
      <c r="C813" s="185" t="s">
        <v>227</v>
      </c>
      <c r="D813" s="188">
        <v>171.535</v>
      </c>
      <c r="E813" s="404"/>
      <c r="F813" s="404"/>
      <c r="G813" s="352"/>
      <c r="H813" s="404"/>
      <c r="I813" s="89"/>
      <c r="J813" s="404"/>
    </row>
    <row r="814" spans="1:10" ht="61.5" customHeight="1" x14ac:dyDescent="0.25">
      <c r="A814" s="36" t="s">
        <v>186</v>
      </c>
      <c r="B814" s="185">
        <v>7</v>
      </c>
      <c r="C814" s="185" t="s">
        <v>228</v>
      </c>
      <c r="D814" s="188">
        <v>181.77199999999999</v>
      </c>
      <c r="E814" s="404"/>
      <c r="F814" s="404"/>
      <c r="G814" s="352"/>
      <c r="H814" s="404"/>
      <c r="I814" s="89"/>
      <c r="J814" s="404"/>
    </row>
    <row r="815" spans="1:10" ht="92.25" customHeight="1" x14ac:dyDescent="0.25">
      <c r="A815" s="36" t="s">
        <v>186</v>
      </c>
      <c r="B815" s="185">
        <v>8</v>
      </c>
      <c r="C815" s="185" t="s">
        <v>229</v>
      </c>
      <c r="D815" s="188">
        <v>334.95100000000002</v>
      </c>
      <c r="E815" s="404"/>
      <c r="F815" s="404"/>
      <c r="G815" s="352"/>
      <c r="H815" s="404"/>
      <c r="I815" s="89"/>
      <c r="J815" s="404"/>
    </row>
    <row r="816" spans="1:10" ht="97.5" customHeight="1" x14ac:dyDescent="0.25">
      <c r="A816" s="36" t="s">
        <v>186</v>
      </c>
      <c r="B816" s="185">
        <v>9</v>
      </c>
      <c r="C816" s="185" t="s">
        <v>230</v>
      </c>
      <c r="D816" s="188">
        <v>139.05199999999999</v>
      </c>
      <c r="E816" s="404"/>
      <c r="F816" s="404"/>
      <c r="G816" s="352"/>
      <c r="H816" s="404"/>
      <c r="I816" s="89"/>
      <c r="J816" s="404"/>
    </row>
    <row r="817" spans="1:10" ht="111" customHeight="1" x14ac:dyDescent="0.25">
      <c r="A817" s="36" t="s">
        <v>186</v>
      </c>
      <c r="B817" s="185">
        <v>10</v>
      </c>
      <c r="C817" s="185" t="s">
        <v>231</v>
      </c>
      <c r="D817" s="188">
        <v>140.59899999999999</v>
      </c>
      <c r="E817" s="404"/>
      <c r="F817" s="404"/>
      <c r="G817" s="352"/>
      <c r="H817" s="404"/>
      <c r="I817" s="89"/>
      <c r="J817" s="404"/>
    </row>
    <row r="818" spans="1:10" ht="108" customHeight="1" x14ac:dyDescent="0.25">
      <c r="A818" s="36" t="s">
        <v>186</v>
      </c>
      <c r="B818" s="185">
        <v>11</v>
      </c>
      <c r="C818" s="185" t="s">
        <v>232</v>
      </c>
      <c r="D818" s="188">
        <v>142.80699999999999</v>
      </c>
      <c r="E818" s="404"/>
      <c r="F818" s="404"/>
      <c r="G818" s="352"/>
      <c r="H818" s="404"/>
      <c r="I818" s="89"/>
      <c r="J818" s="404"/>
    </row>
    <row r="819" spans="1:10" ht="95.25" customHeight="1" x14ac:dyDescent="0.25">
      <c r="A819" s="36" t="s">
        <v>186</v>
      </c>
      <c r="B819" s="185">
        <v>12</v>
      </c>
      <c r="C819" s="185" t="s">
        <v>233</v>
      </c>
      <c r="D819" s="188">
        <v>180.77199999999999</v>
      </c>
      <c r="E819" s="404"/>
      <c r="F819" s="404"/>
      <c r="G819" s="352"/>
      <c r="H819" s="404"/>
      <c r="I819" s="89"/>
      <c r="J819" s="404"/>
    </row>
    <row r="820" spans="1:10" ht="100.5" customHeight="1" x14ac:dyDescent="0.25">
      <c r="A820" s="36" t="s">
        <v>186</v>
      </c>
      <c r="B820" s="185">
        <v>13</v>
      </c>
      <c r="C820" s="185" t="s">
        <v>234</v>
      </c>
      <c r="D820" s="188">
        <v>147.86000000000001</v>
      </c>
      <c r="E820" s="404"/>
      <c r="F820" s="404"/>
      <c r="G820" s="352"/>
      <c r="H820" s="404"/>
      <c r="I820" s="89"/>
      <c r="J820" s="404"/>
    </row>
    <row r="821" spans="1:10" ht="93.75" customHeight="1" x14ac:dyDescent="0.25">
      <c r="A821" s="36" t="s">
        <v>186</v>
      </c>
      <c r="B821" s="185">
        <v>14</v>
      </c>
      <c r="C821" s="185" t="s">
        <v>235</v>
      </c>
      <c r="D821" s="188">
        <v>450.49599999999998</v>
      </c>
      <c r="E821" s="404"/>
      <c r="F821" s="404"/>
      <c r="G821" s="352"/>
      <c r="H821" s="404"/>
      <c r="I821" s="89"/>
      <c r="J821" s="404"/>
    </row>
    <row r="822" spans="1:10" ht="80.25" customHeight="1" x14ac:dyDescent="0.25">
      <c r="A822" s="36" t="s">
        <v>186</v>
      </c>
      <c r="B822" s="185">
        <v>15</v>
      </c>
      <c r="C822" s="185" t="s">
        <v>236</v>
      </c>
      <c r="D822" s="188">
        <v>362.21800000000002</v>
      </c>
      <c r="E822" s="404"/>
      <c r="F822" s="404"/>
      <c r="G822" s="352"/>
      <c r="H822" s="404"/>
      <c r="I822" s="89"/>
      <c r="J822" s="404"/>
    </row>
    <row r="823" spans="1:10" ht="104.25" customHeight="1" x14ac:dyDescent="0.25">
      <c r="A823" s="36" t="s">
        <v>186</v>
      </c>
      <c r="B823" s="185">
        <v>16</v>
      </c>
      <c r="C823" s="185" t="s">
        <v>237</v>
      </c>
      <c r="D823" s="188">
        <v>160.084</v>
      </c>
      <c r="E823" s="404"/>
      <c r="F823" s="404"/>
      <c r="G823" s="352"/>
      <c r="H823" s="404"/>
      <c r="I823" s="89"/>
      <c r="J823" s="404"/>
    </row>
    <row r="824" spans="1:10" ht="96.75" customHeight="1" x14ac:dyDescent="0.25">
      <c r="A824" s="36" t="s">
        <v>186</v>
      </c>
      <c r="B824" s="185">
        <v>17</v>
      </c>
      <c r="C824" s="185" t="s">
        <v>238</v>
      </c>
      <c r="D824" s="188">
        <v>164.25800000000001</v>
      </c>
      <c r="E824" s="404"/>
      <c r="F824" s="404"/>
      <c r="G824" s="352"/>
      <c r="H824" s="404"/>
      <c r="I824" s="89"/>
      <c r="J824" s="404"/>
    </row>
    <row r="825" spans="1:10" ht="90.75" customHeight="1" x14ac:dyDescent="0.25">
      <c r="A825" s="36" t="s">
        <v>186</v>
      </c>
      <c r="B825" s="185">
        <v>18</v>
      </c>
      <c r="C825" s="185" t="s">
        <v>239</v>
      </c>
      <c r="D825" s="188">
        <v>868.21900000000005</v>
      </c>
      <c r="E825" s="404"/>
      <c r="F825" s="404"/>
      <c r="G825" s="352"/>
      <c r="H825" s="404"/>
      <c r="I825" s="89"/>
      <c r="J825" s="404"/>
    </row>
    <row r="826" spans="1:10" ht="85.5" customHeight="1" x14ac:dyDescent="0.25">
      <c r="A826" s="36" t="s">
        <v>186</v>
      </c>
      <c r="B826" s="185">
        <v>19</v>
      </c>
      <c r="C826" s="185" t="s">
        <v>240</v>
      </c>
      <c r="D826" s="188">
        <v>520.6</v>
      </c>
      <c r="E826" s="404"/>
      <c r="F826" s="404"/>
      <c r="G826" s="352"/>
      <c r="H826" s="404"/>
      <c r="I826" s="89"/>
      <c r="J826" s="404"/>
    </row>
    <row r="827" spans="1:10" ht="84" customHeight="1" x14ac:dyDescent="0.25">
      <c r="A827" s="36" t="s">
        <v>186</v>
      </c>
      <c r="B827" s="7">
        <v>20</v>
      </c>
      <c r="C827" s="7" t="s">
        <v>241</v>
      </c>
      <c r="D827" s="103">
        <v>434</v>
      </c>
      <c r="E827" s="404"/>
      <c r="F827" s="404"/>
      <c r="G827" s="361">
        <v>434</v>
      </c>
      <c r="H827" s="404"/>
      <c r="I827" s="89"/>
      <c r="J827" s="404"/>
    </row>
    <row r="828" spans="1:10" ht="109.5" customHeight="1" x14ac:dyDescent="0.25">
      <c r="A828" s="36" t="s">
        <v>186</v>
      </c>
      <c r="B828" s="185">
        <v>21</v>
      </c>
      <c r="C828" s="185" t="s">
        <v>242</v>
      </c>
      <c r="D828" s="188">
        <v>769.70600000000002</v>
      </c>
      <c r="E828" s="404"/>
      <c r="F828" s="404"/>
      <c r="G828" s="360">
        <v>769.70600000000002</v>
      </c>
      <c r="H828" s="404"/>
      <c r="I828" s="89"/>
      <c r="J828" s="404"/>
    </row>
    <row r="829" spans="1:10" ht="90" customHeight="1" x14ac:dyDescent="0.25">
      <c r="A829" s="36" t="s">
        <v>186</v>
      </c>
      <c r="B829" s="185">
        <v>22</v>
      </c>
      <c r="C829" s="185" t="s">
        <v>243</v>
      </c>
      <c r="D829" s="188">
        <v>799.673</v>
      </c>
      <c r="E829" s="404"/>
      <c r="F829" s="404"/>
      <c r="G829" s="352"/>
      <c r="H829" s="404"/>
      <c r="I829" s="89"/>
      <c r="J829" s="404"/>
    </row>
    <row r="830" spans="1:10" ht="96.75" customHeight="1" x14ac:dyDescent="0.25">
      <c r="A830" s="36" t="s">
        <v>186</v>
      </c>
      <c r="B830" s="185">
        <v>23</v>
      </c>
      <c r="C830" s="185" t="s">
        <v>244</v>
      </c>
      <c r="D830" s="188">
        <v>614.70000000000005</v>
      </c>
      <c r="E830" s="404"/>
      <c r="F830" s="404"/>
      <c r="G830" s="352"/>
      <c r="H830" s="404"/>
      <c r="I830" s="89"/>
      <c r="J830" s="404"/>
    </row>
    <row r="831" spans="1:10" ht="110.25" customHeight="1" x14ac:dyDescent="0.25">
      <c r="A831" s="36" t="s">
        <v>186</v>
      </c>
      <c r="B831" s="185">
        <v>24</v>
      </c>
      <c r="C831" s="185" t="s">
        <v>239</v>
      </c>
      <c r="D831" s="188">
        <v>868.21900000000005</v>
      </c>
      <c r="E831" s="404"/>
      <c r="F831" s="404"/>
      <c r="G831" s="352"/>
      <c r="H831" s="404"/>
      <c r="I831" s="89"/>
      <c r="J831" s="404"/>
    </row>
    <row r="832" spans="1:10" ht="110.25" customHeight="1" x14ac:dyDescent="0.25">
      <c r="A832" s="36"/>
      <c r="B832" s="23">
        <v>25</v>
      </c>
      <c r="C832" s="23" t="s">
        <v>897</v>
      </c>
      <c r="D832" s="24">
        <v>101.974</v>
      </c>
      <c r="E832" s="404"/>
      <c r="F832" s="404"/>
      <c r="G832" s="360">
        <v>101.974</v>
      </c>
      <c r="H832" s="404"/>
      <c r="I832" s="89"/>
      <c r="J832" s="404"/>
    </row>
    <row r="833" spans="1:10" ht="110.25" customHeight="1" x14ac:dyDescent="0.25">
      <c r="A833" s="36"/>
      <c r="B833" s="23">
        <v>26</v>
      </c>
      <c r="C833" s="23" t="s">
        <v>898</v>
      </c>
      <c r="D833" s="24">
        <v>430.11500000000001</v>
      </c>
      <c r="E833" s="404"/>
      <c r="F833" s="404"/>
      <c r="G833" s="360">
        <v>430.11500000000001</v>
      </c>
      <c r="H833" s="404"/>
      <c r="I833" s="89"/>
      <c r="J833" s="404"/>
    </row>
    <row r="834" spans="1:10" ht="39" customHeight="1" x14ac:dyDescent="0.25">
      <c r="A834" s="36" t="s">
        <v>181</v>
      </c>
      <c r="B834" s="7"/>
      <c r="C834" s="68" t="s">
        <v>566</v>
      </c>
      <c r="D834" s="33">
        <f>SUM(D835:D840)</f>
        <v>5591.3859999999995</v>
      </c>
      <c r="E834" s="33">
        <f t="shared" ref="E834:J834" si="125">SUM(E835:E840)</f>
        <v>919.55899999999997</v>
      </c>
      <c r="F834" s="33">
        <f t="shared" si="125"/>
        <v>0</v>
      </c>
      <c r="G834" s="33">
        <f t="shared" si="125"/>
        <v>0</v>
      </c>
      <c r="H834" s="33">
        <f t="shared" si="125"/>
        <v>0</v>
      </c>
      <c r="I834" s="33">
        <f>SUM(I835:I840)</f>
        <v>0</v>
      </c>
      <c r="J834" s="33">
        <f t="shared" si="125"/>
        <v>0</v>
      </c>
    </row>
    <row r="835" spans="1:10" ht="131.25" customHeight="1" x14ac:dyDescent="0.25">
      <c r="A835" s="36" t="s">
        <v>182</v>
      </c>
      <c r="B835" s="185">
        <v>1</v>
      </c>
      <c r="C835" s="185" t="s">
        <v>246</v>
      </c>
      <c r="D835" s="188">
        <v>768.505</v>
      </c>
      <c r="E835" s="404"/>
      <c r="F835" s="404"/>
      <c r="G835" s="352"/>
      <c r="H835" s="404"/>
      <c r="I835" s="89"/>
      <c r="J835" s="404"/>
    </row>
    <row r="836" spans="1:10" ht="121.5" customHeight="1" x14ac:dyDescent="0.25">
      <c r="A836" s="36" t="s">
        <v>182</v>
      </c>
      <c r="B836" s="185">
        <v>2</v>
      </c>
      <c r="C836" s="185" t="s">
        <v>247</v>
      </c>
      <c r="D836" s="188">
        <v>987.73900000000003</v>
      </c>
      <c r="E836" s="404"/>
      <c r="F836" s="404"/>
      <c r="G836" s="352"/>
      <c r="H836" s="404"/>
      <c r="I836" s="89"/>
      <c r="J836" s="404"/>
    </row>
    <row r="837" spans="1:10" ht="121.5" customHeight="1" x14ac:dyDescent="0.25">
      <c r="A837" s="36" t="s">
        <v>182</v>
      </c>
      <c r="B837" s="185">
        <v>3</v>
      </c>
      <c r="C837" s="185" t="s">
        <v>248</v>
      </c>
      <c r="D837" s="188">
        <v>911.71</v>
      </c>
      <c r="E837" s="404"/>
      <c r="F837" s="404"/>
      <c r="G837" s="352"/>
      <c r="H837" s="404"/>
      <c r="I837" s="89"/>
      <c r="J837" s="404"/>
    </row>
    <row r="838" spans="1:10" ht="90.75" customHeight="1" x14ac:dyDescent="0.25">
      <c r="A838" s="36" t="s">
        <v>182</v>
      </c>
      <c r="B838" s="185">
        <v>4</v>
      </c>
      <c r="C838" s="185" t="s">
        <v>249</v>
      </c>
      <c r="D838" s="188">
        <v>847.01300000000003</v>
      </c>
      <c r="E838" s="404"/>
      <c r="F838" s="404"/>
      <c r="G838" s="352"/>
      <c r="H838" s="404"/>
      <c r="I838" s="89"/>
      <c r="J838" s="404"/>
    </row>
    <row r="839" spans="1:10" ht="141" customHeight="1" x14ac:dyDescent="0.25">
      <c r="A839" s="36" t="s">
        <v>182</v>
      </c>
      <c r="B839" s="185">
        <v>5</v>
      </c>
      <c r="C839" s="185" t="s">
        <v>250</v>
      </c>
      <c r="D839" s="188">
        <v>878.49599999999998</v>
      </c>
      <c r="E839" s="404"/>
      <c r="F839" s="404"/>
      <c r="G839" s="352"/>
      <c r="H839" s="404"/>
      <c r="I839" s="89"/>
      <c r="J839" s="404"/>
    </row>
    <row r="840" spans="1:10" ht="114.75" customHeight="1" x14ac:dyDescent="0.25">
      <c r="A840" s="36" t="s">
        <v>182</v>
      </c>
      <c r="B840" s="185">
        <v>6</v>
      </c>
      <c r="C840" s="185" t="s">
        <v>261</v>
      </c>
      <c r="D840" s="188">
        <v>1197.923</v>
      </c>
      <c r="E840" s="404">
        <v>919.55899999999997</v>
      </c>
      <c r="F840" s="404"/>
      <c r="G840" s="352"/>
      <c r="H840" s="404"/>
      <c r="I840" s="89"/>
      <c r="J840" s="404"/>
    </row>
    <row r="841" spans="1:10" ht="22.5" x14ac:dyDescent="0.25">
      <c r="A841" s="36"/>
      <c r="B841" s="650" t="s">
        <v>86</v>
      </c>
      <c r="C841" s="650"/>
      <c r="D841" s="59">
        <f t="shared" ref="D841:J841" si="126">D842+D849+D853+D855+D857+D862+D869+D871+D888+D898</f>
        <v>44298.334999999992</v>
      </c>
      <c r="E841" s="59">
        <f t="shared" si="126"/>
        <v>10192.877999999999</v>
      </c>
      <c r="F841" s="59">
        <f t="shared" si="126"/>
        <v>0</v>
      </c>
      <c r="G841" s="59">
        <f t="shared" si="126"/>
        <v>15023.532999999999</v>
      </c>
      <c r="H841" s="59">
        <f t="shared" si="126"/>
        <v>1336.2850000000001</v>
      </c>
      <c r="I841" s="59">
        <f t="shared" si="126"/>
        <v>6839.8499999999995</v>
      </c>
      <c r="J841" s="59">
        <f t="shared" si="126"/>
        <v>828.10199999999998</v>
      </c>
    </row>
    <row r="842" spans="1:10" ht="40.5" x14ac:dyDescent="0.25">
      <c r="A842" s="36"/>
      <c r="B842" s="102"/>
      <c r="C842" s="105" t="s">
        <v>569</v>
      </c>
      <c r="D842" s="33">
        <f t="shared" ref="D842:I842" si="127">D843+D844+D845+D846</f>
        <v>728.69299999999998</v>
      </c>
      <c r="E842" s="33">
        <f t="shared" si="127"/>
        <v>0</v>
      </c>
      <c r="F842" s="33">
        <f t="shared" si="127"/>
        <v>0</v>
      </c>
      <c r="G842" s="33">
        <f t="shared" si="127"/>
        <v>1100</v>
      </c>
      <c r="H842" s="33">
        <f t="shared" si="127"/>
        <v>169.39499999999998</v>
      </c>
      <c r="I842" s="33">
        <f t="shared" si="127"/>
        <v>1100</v>
      </c>
      <c r="J842" s="33">
        <f>J843+J844+J845</f>
        <v>423.5</v>
      </c>
    </row>
    <row r="843" spans="1:10" ht="93.75" x14ac:dyDescent="0.25">
      <c r="A843" s="36"/>
      <c r="B843" s="165">
        <v>1</v>
      </c>
      <c r="C843" s="156" t="s">
        <v>76</v>
      </c>
      <c r="D843" s="139">
        <v>77.17</v>
      </c>
      <c r="E843" s="345"/>
      <c r="F843" s="345"/>
      <c r="G843" s="345"/>
      <c r="H843" s="345">
        <v>2.3149999999999999</v>
      </c>
      <c r="I843" s="417"/>
      <c r="J843" s="345"/>
    </row>
    <row r="844" spans="1:10" ht="56.25" x14ac:dyDescent="0.25">
      <c r="A844" s="36"/>
      <c r="B844" s="166">
        <v>2</v>
      </c>
      <c r="C844" s="131" t="s">
        <v>697</v>
      </c>
      <c r="D844" s="131">
        <v>311.79399999999998</v>
      </c>
      <c r="E844" s="129"/>
      <c r="F844" s="129"/>
      <c r="G844" s="129"/>
      <c r="H844" s="125">
        <v>64.28</v>
      </c>
      <c r="I844" s="378"/>
      <c r="J844" s="125">
        <v>211.75</v>
      </c>
    </row>
    <row r="845" spans="1:10" ht="56.25" x14ac:dyDescent="0.25">
      <c r="A845" s="36"/>
      <c r="B845" s="166">
        <v>3</v>
      </c>
      <c r="C845" s="131" t="s">
        <v>698</v>
      </c>
      <c r="D845" s="131">
        <v>339.72899999999998</v>
      </c>
      <c r="E845" s="129"/>
      <c r="F845" s="129"/>
      <c r="G845" s="129"/>
      <c r="H845" s="125">
        <v>102.8</v>
      </c>
      <c r="I845" s="378"/>
      <c r="J845" s="125">
        <v>211.75</v>
      </c>
    </row>
    <row r="846" spans="1:10" s="235" customFormat="1" ht="139.5" customHeight="1" x14ac:dyDescent="0.25">
      <c r="A846" s="36"/>
      <c r="B846" s="274">
        <v>4</v>
      </c>
      <c r="C846" s="261" t="s">
        <v>804</v>
      </c>
      <c r="D846" s="23"/>
      <c r="E846" s="9"/>
      <c r="F846" s="9"/>
      <c r="G846" s="192">
        <v>1100</v>
      </c>
      <c r="H846" s="23"/>
      <c r="I846" s="241">
        <v>1100</v>
      </c>
      <c r="J846" s="23"/>
    </row>
    <row r="847" spans="1:10" s="235" customFormat="1" ht="158.25" customHeight="1" x14ac:dyDescent="0.25">
      <c r="A847" s="36"/>
      <c r="B847" s="274">
        <v>5</v>
      </c>
      <c r="C847" s="490" t="s">
        <v>927</v>
      </c>
      <c r="D847" s="23"/>
      <c r="E847" s="9"/>
      <c r="F847" s="9"/>
      <c r="G847" s="192"/>
      <c r="H847" s="23"/>
      <c r="I847" s="241"/>
      <c r="J847" s="23"/>
    </row>
    <row r="848" spans="1:10" s="235" customFormat="1" ht="128.25" customHeight="1" x14ac:dyDescent="0.25">
      <c r="A848" s="36"/>
      <c r="B848" s="274">
        <v>6</v>
      </c>
      <c r="C848" s="490" t="s">
        <v>928</v>
      </c>
      <c r="D848" s="23"/>
      <c r="E848" s="9"/>
      <c r="F848" s="9"/>
      <c r="G848" s="192"/>
      <c r="H848" s="23"/>
      <c r="I848" s="241"/>
      <c r="J848" s="23"/>
    </row>
    <row r="849" spans="1:10" s="235" customFormat="1" ht="40.5" x14ac:dyDescent="0.25">
      <c r="A849" s="36"/>
      <c r="B849" s="274"/>
      <c r="C849" s="68" t="s">
        <v>570</v>
      </c>
      <c r="D849" s="316">
        <f>D850+D851+D852</f>
        <v>0</v>
      </c>
      <c r="E849" s="316">
        <f t="shared" ref="E849:J849" si="128">E850+E851+E852</f>
        <v>0</v>
      </c>
      <c r="F849" s="316">
        <f t="shared" si="128"/>
        <v>0</v>
      </c>
      <c r="G849" s="316">
        <f t="shared" si="128"/>
        <v>1031.1420000000001</v>
      </c>
      <c r="H849" s="316">
        <f t="shared" si="128"/>
        <v>0</v>
      </c>
      <c r="I849" s="316">
        <f>I850+I851+I852</f>
        <v>1031.1420000000001</v>
      </c>
      <c r="J849" s="316">
        <f t="shared" si="128"/>
        <v>0</v>
      </c>
    </row>
    <row r="850" spans="1:10" s="235" customFormat="1" ht="93.75" x14ac:dyDescent="0.25">
      <c r="A850" s="36"/>
      <c r="B850" s="274">
        <v>1</v>
      </c>
      <c r="C850" s="490" t="s">
        <v>805</v>
      </c>
      <c r="D850" s="23"/>
      <c r="E850" s="174"/>
      <c r="F850" s="174"/>
      <c r="G850" s="343">
        <v>1031.1420000000001</v>
      </c>
      <c r="H850" s="250"/>
      <c r="I850" s="241">
        <v>1031.1420000000001</v>
      </c>
      <c r="J850" s="23"/>
    </row>
    <row r="851" spans="1:10" s="235" customFormat="1" ht="49.5" x14ac:dyDescent="0.25">
      <c r="A851" s="36"/>
      <c r="B851" s="274">
        <v>2</v>
      </c>
      <c r="C851" s="491" t="s">
        <v>813</v>
      </c>
      <c r="D851" s="23"/>
      <c r="E851" s="174"/>
      <c r="F851" s="174"/>
      <c r="G851" s="174"/>
      <c r="H851" s="250"/>
      <c r="I851" s="241"/>
      <c r="J851" s="23"/>
    </row>
    <row r="852" spans="1:10" s="235" customFormat="1" ht="93.75" x14ac:dyDescent="0.25">
      <c r="A852" s="36"/>
      <c r="B852" s="274">
        <v>3</v>
      </c>
      <c r="C852" s="489" t="s">
        <v>814</v>
      </c>
      <c r="D852" s="23"/>
      <c r="E852" s="174"/>
      <c r="F852" s="174"/>
      <c r="G852" s="174"/>
      <c r="H852" s="250"/>
      <c r="I852" s="241"/>
      <c r="J852" s="23"/>
    </row>
    <row r="853" spans="1:10" ht="20.25" x14ac:dyDescent="0.25">
      <c r="A853" s="36"/>
      <c r="B853" s="102"/>
      <c r="C853" s="92" t="s">
        <v>571</v>
      </c>
      <c r="D853" s="33">
        <f>D854</f>
        <v>4500</v>
      </c>
      <c r="E853" s="33">
        <f t="shared" ref="E853:J853" si="129">E854</f>
        <v>4093.7069999999999</v>
      </c>
      <c r="F853" s="33">
        <f t="shared" si="129"/>
        <v>0</v>
      </c>
      <c r="G853" s="33">
        <f t="shared" si="129"/>
        <v>0</v>
      </c>
      <c r="H853" s="33">
        <f t="shared" si="129"/>
        <v>0</v>
      </c>
      <c r="I853" s="33">
        <f t="shared" si="129"/>
        <v>0</v>
      </c>
      <c r="J853" s="33">
        <f t="shared" si="129"/>
        <v>0</v>
      </c>
    </row>
    <row r="854" spans="1:10" ht="150" x14ac:dyDescent="0.25">
      <c r="A854" s="36"/>
      <c r="B854" s="102">
        <v>1</v>
      </c>
      <c r="C854" s="7" t="s">
        <v>82</v>
      </c>
      <c r="D854" s="9">
        <v>4500</v>
      </c>
      <c r="E854" s="351">
        <v>4093.7069999999999</v>
      </c>
      <c r="F854" s="351"/>
      <c r="G854" s="352"/>
      <c r="H854" s="351"/>
      <c r="I854" s="33"/>
      <c r="J854" s="351"/>
    </row>
    <row r="855" spans="1:10" ht="20.25" x14ac:dyDescent="0.25">
      <c r="A855" s="36"/>
      <c r="B855" s="102"/>
      <c r="C855" s="104" t="s">
        <v>567</v>
      </c>
      <c r="D855" s="33">
        <f t="shared" ref="D855:J855" si="130">D856</f>
        <v>5010.4520000000002</v>
      </c>
      <c r="E855" s="33">
        <f t="shared" si="130"/>
        <v>4509.4070000000002</v>
      </c>
      <c r="F855" s="33">
        <f t="shared" si="130"/>
        <v>0</v>
      </c>
      <c r="G855" s="33">
        <f t="shared" si="130"/>
        <v>0</v>
      </c>
      <c r="H855" s="33">
        <f t="shared" si="130"/>
        <v>501.04500000000002</v>
      </c>
      <c r="I855" s="33">
        <f t="shared" si="130"/>
        <v>0</v>
      </c>
      <c r="J855" s="33">
        <f t="shared" si="130"/>
        <v>0</v>
      </c>
    </row>
    <row r="856" spans="1:10" ht="75" x14ac:dyDescent="0.25">
      <c r="A856" s="36" t="s">
        <v>188</v>
      </c>
      <c r="B856" s="133">
        <v>1</v>
      </c>
      <c r="C856" s="131" t="s">
        <v>524</v>
      </c>
      <c r="D856" s="132">
        <v>5010.4520000000002</v>
      </c>
      <c r="E856" s="129">
        <v>4509.4070000000002</v>
      </c>
      <c r="F856" s="129"/>
      <c r="G856" s="129"/>
      <c r="H856" s="129">
        <v>501.04500000000002</v>
      </c>
      <c r="I856" s="128"/>
      <c r="J856" s="129"/>
    </row>
    <row r="857" spans="1:10" ht="40.5" x14ac:dyDescent="0.25">
      <c r="A857" s="36"/>
      <c r="B857" s="1"/>
      <c r="C857" s="105" t="s">
        <v>565</v>
      </c>
      <c r="D857" s="33">
        <f>D858+D859+D860+D861</f>
        <v>2792.4520000000002</v>
      </c>
      <c r="E857" s="33">
        <f t="shared" ref="E857:J857" si="131">E858+E859+E860+E861</f>
        <v>1589.7639999999999</v>
      </c>
      <c r="F857" s="33">
        <f t="shared" si="131"/>
        <v>0</v>
      </c>
      <c r="G857" s="33">
        <f t="shared" si="131"/>
        <v>1026.048</v>
      </c>
      <c r="H857" s="33">
        <f t="shared" si="131"/>
        <v>176.64</v>
      </c>
      <c r="I857" s="33">
        <f>I858+I859+I860+I861</f>
        <v>1026.048</v>
      </c>
      <c r="J857" s="33">
        <f t="shared" si="131"/>
        <v>0</v>
      </c>
    </row>
    <row r="858" spans="1:10" ht="116.25" customHeight="1" x14ac:dyDescent="0.25">
      <c r="A858" s="36" t="s">
        <v>182</v>
      </c>
      <c r="B858" s="133">
        <v>1</v>
      </c>
      <c r="C858" s="153" t="s">
        <v>75</v>
      </c>
      <c r="D858" s="161">
        <v>1766.404</v>
      </c>
      <c r="E858" s="129">
        <v>1589.7639999999999</v>
      </c>
      <c r="F858" s="129"/>
      <c r="G858" s="129"/>
      <c r="H858" s="129">
        <v>176.64</v>
      </c>
      <c r="I858" s="128"/>
      <c r="J858" s="129"/>
    </row>
    <row r="859" spans="1:10" s="235" customFormat="1" ht="102" customHeight="1" x14ac:dyDescent="0.25">
      <c r="A859" s="36"/>
      <c r="B859" s="191">
        <v>2</v>
      </c>
      <c r="C859" s="492" t="s">
        <v>746</v>
      </c>
      <c r="D859" s="304">
        <v>231.18799999999999</v>
      </c>
      <c r="E859" s="9"/>
      <c r="F859" s="9"/>
      <c r="G859" s="343">
        <v>231.18799999999999</v>
      </c>
      <c r="H859" s="9"/>
      <c r="I859" s="238">
        <v>231.18799999999999</v>
      </c>
      <c r="J859" s="9"/>
    </row>
    <row r="860" spans="1:10" s="235" customFormat="1" ht="99" customHeight="1" x14ac:dyDescent="0.25">
      <c r="A860" s="36"/>
      <c r="B860" s="191">
        <v>3</v>
      </c>
      <c r="C860" s="492" t="s">
        <v>747</v>
      </c>
      <c r="D860" s="304">
        <v>186.19800000000001</v>
      </c>
      <c r="E860" s="9"/>
      <c r="F860" s="9"/>
      <c r="G860" s="343">
        <v>186.19800000000001</v>
      </c>
      <c r="H860" s="9"/>
      <c r="I860" s="238">
        <v>186.19800000000001</v>
      </c>
      <c r="J860" s="9"/>
    </row>
    <row r="861" spans="1:10" s="235" customFormat="1" ht="78.75" customHeight="1" x14ac:dyDescent="0.25">
      <c r="A861" s="36"/>
      <c r="B861" s="191">
        <v>4</v>
      </c>
      <c r="C861" s="493" t="s">
        <v>745</v>
      </c>
      <c r="D861" s="304">
        <v>608.66200000000003</v>
      </c>
      <c r="E861" s="9"/>
      <c r="F861" s="9"/>
      <c r="G861" s="343">
        <v>608.66200000000003</v>
      </c>
      <c r="H861" s="9"/>
      <c r="I861" s="238">
        <v>608.66200000000003</v>
      </c>
      <c r="J861" s="9"/>
    </row>
    <row r="862" spans="1:10" ht="20.25" x14ac:dyDescent="0.25">
      <c r="A862" s="36"/>
      <c r="B862" s="3"/>
      <c r="C862" s="105" t="s">
        <v>185</v>
      </c>
      <c r="D862" s="98">
        <f>D863+D864+D865+D866+D867+D868</f>
        <v>4186.9260000000004</v>
      </c>
      <c r="E862" s="98">
        <f t="shared" ref="E862:J862" si="132">E863+E864+E865+E866+E867+E868</f>
        <v>0</v>
      </c>
      <c r="F862" s="98">
        <f t="shared" si="132"/>
        <v>0</v>
      </c>
      <c r="G862" s="98">
        <f t="shared" si="132"/>
        <v>770.00800000000004</v>
      </c>
      <c r="H862" s="98">
        <f t="shared" si="132"/>
        <v>55.124000000000002</v>
      </c>
      <c r="I862" s="98">
        <f>I863+I864+I865+I866+I867+I868</f>
        <v>770.00800000000004</v>
      </c>
      <c r="J862" s="98">
        <f t="shared" si="132"/>
        <v>0</v>
      </c>
    </row>
    <row r="863" spans="1:10" ht="136.5" customHeight="1" x14ac:dyDescent="0.25">
      <c r="A863" s="36" t="s">
        <v>185</v>
      </c>
      <c r="B863" s="191">
        <v>1</v>
      </c>
      <c r="C863" s="185" t="s">
        <v>891</v>
      </c>
      <c r="D863" s="192">
        <v>290.096</v>
      </c>
      <c r="E863" s="345"/>
      <c r="F863" s="345"/>
      <c r="G863" s="343">
        <v>290.096</v>
      </c>
      <c r="H863" s="392">
        <v>0</v>
      </c>
      <c r="I863" s="168">
        <v>290.096</v>
      </c>
      <c r="J863" s="139"/>
    </row>
    <row r="864" spans="1:10" ht="112.5" x14ac:dyDescent="0.25">
      <c r="A864" s="36" t="s">
        <v>184</v>
      </c>
      <c r="B864" s="191">
        <v>2</v>
      </c>
      <c r="C864" s="186" t="s">
        <v>79</v>
      </c>
      <c r="D864" s="187">
        <v>1086.0409999999999</v>
      </c>
      <c r="E864" s="345"/>
      <c r="F864" s="345"/>
      <c r="G864" s="411"/>
      <c r="H864" s="345">
        <v>10.86</v>
      </c>
      <c r="I864" s="168"/>
      <c r="J864" s="139"/>
    </row>
    <row r="865" spans="1:10" ht="150" x14ac:dyDescent="0.25">
      <c r="A865" s="36"/>
      <c r="B865" s="191">
        <v>3</v>
      </c>
      <c r="C865" s="189" t="s">
        <v>80</v>
      </c>
      <c r="D865" s="192">
        <v>1379.7670000000001</v>
      </c>
      <c r="E865" s="345"/>
      <c r="F865" s="345"/>
      <c r="G865" s="345"/>
      <c r="H865" s="345">
        <v>41.393000000000001</v>
      </c>
      <c r="I865" s="168"/>
      <c r="J865" s="139"/>
    </row>
    <row r="866" spans="1:10" ht="139.5" customHeight="1" x14ac:dyDescent="0.25">
      <c r="A866" s="36"/>
      <c r="B866" s="191">
        <v>4</v>
      </c>
      <c r="C866" s="189" t="s">
        <v>892</v>
      </c>
      <c r="D866" s="192">
        <v>479.33499999999998</v>
      </c>
      <c r="E866" s="345"/>
      <c r="F866" s="345"/>
      <c r="G866" s="343">
        <v>479.91199999999998</v>
      </c>
      <c r="H866" s="392">
        <v>0</v>
      </c>
      <c r="I866" s="168">
        <v>479.91199999999998</v>
      </c>
      <c r="J866" s="139"/>
    </row>
    <row r="867" spans="1:10" ht="93.75" x14ac:dyDescent="0.25">
      <c r="A867" s="36"/>
      <c r="B867" s="145">
        <v>5</v>
      </c>
      <c r="C867" s="150" t="s">
        <v>81</v>
      </c>
      <c r="D867" s="159">
        <v>287.06299999999999</v>
      </c>
      <c r="E867" s="345"/>
      <c r="F867" s="345"/>
      <c r="G867" s="345"/>
      <c r="H867" s="345">
        <v>2.871</v>
      </c>
      <c r="I867" s="168"/>
      <c r="J867" s="139"/>
    </row>
    <row r="868" spans="1:10" ht="150" x14ac:dyDescent="0.25">
      <c r="A868" s="36"/>
      <c r="B868" s="3">
        <v>6</v>
      </c>
      <c r="C868" s="8" t="s">
        <v>330</v>
      </c>
      <c r="D868" s="39">
        <v>664.62400000000002</v>
      </c>
      <c r="E868" s="351"/>
      <c r="F868" s="351"/>
      <c r="G868" s="352"/>
      <c r="H868" s="351"/>
      <c r="I868" s="59"/>
      <c r="J868" s="2"/>
    </row>
    <row r="869" spans="1:10" ht="40.5" x14ac:dyDescent="0.25">
      <c r="A869" s="36"/>
      <c r="B869" s="1"/>
      <c r="C869" s="105" t="s">
        <v>181</v>
      </c>
      <c r="D869" s="33">
        <f>D870</f>
        <v>4000</v>
      </c>
      <c r="E869" s="33">
        <f t="shared" ref="E869:J869" si="133">E870</f>
        <v>0</v>
      </c>
      <c r="F869" s="33">
        <f t="shared" si="133"/>
        <v>0</v>
      </c>
      <c r="G869" s="33">
        <f t="shared" si="133"/>
        <v>0</v>
      </c>
      <c r="H869" s="33">
        <f t="shared" si="133"/>
        <v>40</v>
      </c>
      <c r="I869" s="33">
        <f t="shared" si="133"/>
        <v>0</v>
      </c>
      <c r="J869" s="33">
        <f t="shared" si="133"/>
        <v>0</v>
      </c>
    </row>
    <row r="870" spans="1:10" ht="90" customHeight="1" x14ac:dyDescent="0.25">
      <c r="A870" s="36" t="s">
        <v>181</v>
      </c>
      <c r="B870" s="145">
        <v>1</v>
      </c>
      <c r="C870" s="150" t="s">
        <v>78</v>
      </c>
      <c r="D870" s="139">
        <v>4000</v>
      </c>
      <c r="E870" s="345"/>
      <c r="F870" s="345"/>
      <c r="G870" s="345"/>
      <c r="H870" s="401">
        <v>40</v>
      </c>
      <c r="I870" s="288"/>
      <c r="J870" s="139"/>
    </row>
    <row r="871" spans="1:10" ht="20.25" x14ac:dyDescent="0.25">
      <c r="A871" s="36"/>
      <c r="B871" s="1"/>
      <c r="C871" s="105" t="s">
        <v>186</v>
      </c>
      <c r="D871" s="67">
        <f>SUM(D872:D887)</f>
        <v>12709.808999999997</v>
      </c>
      <c r="E871" s="67">
        <f t="shared" ref="E871:J871" si="134">SUM(E872:E887)</f>
        <v>0</v>
      </c>
      <c r="F871" s="67">
        <f t="shared" si="134"/>
        <v>0</v>
      </c>
      <c r="G871" s="67">
        <f t="shared" si="134"/>
        <v>4295.0729999999994</v>
      </c>
      <c r="H871" s="67">
        <f t="shared" si="134"/>
        <v>0</v>
      </c>
      <c r="I871" s="67">
        <f t="shared" si="134"/>
        <v>0</v>
      </c>
      <c r="J871" s="67">
        <f t="shared" si="134"/>
        <v>0</v>
      </c>
    </row>
    <row r="872" spans="1:10" ht="150.75" customHeight="1" x14ac:dyDescent="0.25">
      <c r="A872" s="36" t="s">
        <v>186</v>
      </c>
      <c r="B872" s="3">
        <v>1</v>
      </c>
      <c r="C872" s="186" t="s">
        <v>83</v>
      </c>
      <c r="D872" s="187">
        <v>12469.228999999999</v>
      </c>
      <c r="E872" s="351"/>
      <c r="F872" s="351"/>
      <c r="G872" s="352"/>
      <c r="H872" s="351"/>
      <c r="I872" s="59"/>
      <c r="J872" s="2"/>
    </row>
    <row r="873" spans="1:10" ht="150.75" customHeight="1" x14ac:dyDescent="0.25">
      <c r="A873" s="36"/>
      <c r="B873" s="133">
        <v>1</v>
      </c>
      <c r="C873" s="134" t="s">
        <v>553</v>
      </c>
      <c r="D873" s="130">
        <f>46318/1000</f>
        <v>46.317999999999998</v>
      </c>
      <c r="E873" s="128"/>
      <c r="F873" s="128"/>
      <c r="G873" s="362">
        <f>46318/1000</f>
        <v>46.317999999999998</v>
      </c>
      <c r="H873" s="128"/>
      <c r="I873" s="167"/>
      <c r="J873" s="128"/>
    </row>
    <row r="874" spans="1:10" ht="150.75" customHeight="1" x14ac:dyDescent="0.25">
      <c r="A874" s="36"/>
      <c r="B874" s="133">
        <v>2</v>
      </c>
      <c r="C874" s="134" t="s">
        <v>554</v>
      </c>
      <c r="D874" s="130">
        <f>42114/1000</f>
        <v>42.113999999999997</v>
      </c>
      <c r="E874" s="128"/>
      <c r="F874" s="128"/>
      <c r="G874" s="362">
        <f>42114/1000</f>
        <v>42.113999999999997</v>
      </c>
      <c r="H874" s="128"/>
      <c r="I874" s="167"/>
      <c r="J874" s="128"/>
    </row>
    <row r="875" spans="1:10" ht="150.75" customHeight="1" x14ac:dyDescent="0.25">
      <c r="A875" s="36"/>
      <c r="B875" s="133">
        <v>3</v>
      </c>
      <c r="C875" s="134" t="s">
        <v>555</v>
      </c>
      <c r="D875" s="130">
        <f>43846/1000</f>
        <v>43.845999999999997</v>
      </c>
      <c r="E875" s="128"/>
      <c r="F875" s="128"/>
      <c r="G875" s="362">
        <f>43846/1000</f>
        <v>43.845999999999997</v>
      </c>
      <c r="H875" s="128"/>
      <c r="I875" s="167"/>
      <c r="J875" s="128"/>
    </row>
    <row r="876" spans="1:10" ht="150.75" customHeight="1" x14ac:dyDescent="0.25">
      <c r="A876" s="36"/>
      <c r="B876" s="133">
        <v>4</v>
      </c>
      <c r="C876" s="134" t="s">
        <v>556</v>
      </c>
      <c r="D876" s="130">
        <f>49347/1000</f>
        <v>49.347000000000001</v>
      </c>
      <c r="E876" s="128"/>
      <c r="F876" s="128"/>
      <c r="G876" s="362">
        <f>49347/1000</f>
        <v>49.347000000000001</v>
      </c>
      <c r="H876" s="128"/>
      <c r="I876" s="167"/>
      <c r="J876" s="128"/>
    </row>
    <row r="877" spans="1:10" ht="150.75" customHeight="1" x14ac:dyDescent="0.25">
      <c r="A877" s="36"/>
      <c r="B877" s="133">
        <v>5</v>
      </c>
      <c r="C877" s="134" t="s">
        <v>557</v>
      </c>
      <c r="D877" s="130">
        <f>25059/1000</f>
        <v>25.059000000000001</v>
      </c>
      <c r="E877" s="128"/>
      <c r="F877" s="128"/>
      <c r="G877" s="362">
        <f>25059/1000</f>
        <v>25.059000000000001</v>
      </c>
      <c r="H877" s="128"/>
      <c r="I877" s="167"/>
      <c r="J877" s="128"/>
    </row>
    <row r="878" spans="1:10" ht="150.75" customHeight="1" x14ac:dyDescent="0.25">
      <c r="A878" s="36"/>
      <c r="B878" s="133">
        <v>6</v>
      </c>
      <c r="C878" s="134" t="s">
        <v>558</v>
      </c>
      <c r="D878" s="130">
        <f>33896/1000</f>
        <v>33.896000000000001</v>
      </c>
      <c r="E878" s="128"/>
      <c r="F878" s="128"/>
      <c r="G878" s="362">
        <f>33896/1000</f>
        <v>33.896000000000001</v>
      </c>
      <c r="H878" s="128"/>
      <c r="I878" s="167"/>
      <c r="J878" s="128"/>
    </row>
    <row r="879" spans="1:10" s="235" customFormat="1" ht="93.75" customHeight="1" x14ac:dyDescent="0.25">
      <c r="A879" s="36"/>
      <c r="B879" s="3">
        <v>7</v>
      </c>
      <c r="C879" s="71" t="s">
        <v>908</v>
      </c>
      <c r="D879" s="173"/>
      <c r="E879" s="67"/>
      <c r="F879" s="67"/>
      <c r="G879" s="481">
        <v>584.50599999999997</v>
      </c>
      <c r="H879" s="67"/>
      <c r="I879" s="238"/>
      <c r="J879" s="67"/>
    </row>
    <row r="880" spans="1:10" s="235" customFormat="1" ht="100.5" customHeight="1" x14ac:dyDescent="0.25">
      <c r="A880" s="36"/>
      <c r="B880" s="3">
        <v>8</v>
      </c>
      <c r="C880" s="71" t="s">
        <v>909</v>
      </c>
      <c r="D880" s="173"/>
      <c r="E880" s="67"/>
      <c r="F880" s="67"/>
      <c r="G880" s="481">
        <v>590.65099999999995</v>
      </c>
      <c r="H880" s="67"/>
      <c r="I880" s="238"/>
      <c r="J880" s="67"/>
    </row>
    <row r="881" spans="1:10" s="235" customFormat="1" ht="101.25" customHeight="1" x14ac:dyDescent="0.25">
      <c r="A881" s="36"/>
      <c r="B881" s="3">
        <v>9</v>
      </c>
      <c r="C881" s="71" t="s">
        <v>910</v>
      </c>
      <c r="D881" s="173"/>
      <c r="E881" s="67"/>
      <c r="F881" s="67"/>
      <c r="G881" s="481">
        <v>168.041</v>
      </c>
      <c r="H881" s="67"/>
      <c r="I881" s="238"/>
      <c r="J881" s="67"/>
    </row>
    <row r="882" spans="1:10" s="235" customFormat="1" ht="78.75" customHeight="1" x14ac:dyDescent="0.25">
      <c r="A882" s="36"/>
      <c r="B882" s="3">
        <v>10</v>
      </c>
      <c r="C882" s="71" t="s">
        <v>911</v>
      </c>
      <c r="D882" s="173"/>
      <c r="E882" s="67"/>
      <c r="F882" s="67"/>
      <c r="G882" s="481">
        <v>547.91600000000005</v>
      </c>
      <c r="H882" s="67"/>
      <c r="I882" s="238"/>
      <c r="J882" s="67"/>
    </row>
    <row r="883" spans="1:10" s="235" customFormat="1" ht="78.75" customHeight="1" x14ac:dyDescent="0.25">
      <c r="A883" s="36"/>
      <c r="B883" s="3">
        <v>11</v>
      </c>
      <c r="C883" s="71" t="s">
        <v>912</v>
      </c>
      <c r="D883" s="173"/>
      <c r="E883" s="67"/>
      <c r="F883" s="67"/>
      <c r="G883" s="481">
        <v>314.55700000000002</v>
      </c>
      <c r="H883" s="67"/>
      <c r="I883" s="238"/>
      <c r="J883" s="67"/>
    </row>
    <row r="884" spans="1:10" s="235" customFormat="1" ht="78.75" customHeight="1" x14ac:dyDescent="0.25">
      <c r="A884" s="36"/>
      <c r="B884" s="3">
        <v>12</v>
      </c>
      <c r="C884" s="71" t="s">
        <v>916</v>
      </c>
      <c r="D884" s="173"/>
      <c r="E884" s="67"/>
      <c r="F884" s="67"/>
      <c r="G884" s="481">
        <v>495.298</v>
      </c>
      <c r="H884" s="67"/>
      <c r="I884" s="238"/>
      <c r="J884" s="67"/>
    </row>
    <row r="885" spans="1:10" s="235" customFormat="1" ht="96.75" customHeight="1" x14ac:dyDescent="0.25">
      <c r="A885" s="36"/>
      <c r="B885" s="3">
        <v>13</v>
      </c>
      <c r="C885" s="71" t="s">
        <v>913</v>
      </c>
      <c r="D885" s="173"/>
      <c r="E885" s="67"/>
      <c r="F885" s="67"/>
      <c r="G885" s="481">
        <v>423.995</v>
      </c>
      <c r="H885" s="67"/>
      <c r="I885" s="238"/>
      <c r="J885" s="67"/>
    </row>
    <row r="886" spans="1:10" s="235" customFormat="1" ht="93.75" customHeight="1" x14ac:dyDescent="0.25">
      <c r="A886" s="36"/>
      <c r="B886" s="3">
        <v>14</v>
      </c>
      <c r="C886" s="71" t="s">
        <v>914</v>
      </c>
      <c r="D886" s="173"/>
      <c r="E886" s="67"/>
      <c r="F886" s="67"/>
      <c r="G886" s="481">
        <v>471.65499999999997</v>
      </c>
      <c r="H886" s="67"/>
      <c r="I886" s="238"/>
      <c r="J886" s="67"/>
    </row>
    <row r="887" spans="1:10" s="235" customFormat="1" ht="96" customHeight="1" x14ac:dyDescent="0.25">
      <c r="A887" s="36"/>
      <c r="B887" s="3">
        <v>15</v>
      </c>
      <c r="C887" s="71" t="s">
        <v>915</v>
      </c>
      <c r="D887" s="173"/>
      <c r="E887" s="67"/>
      <c r="F887" s="67"/>
      <c r="G887" s="481">
        <v>457.87400000000002</v>
      </c>
      <c r="H887" s="67"/>
      <c r="I887" s="238"/>
      <c r="J887" s="67"/>
    </row>
    <row r="888" spans="1:10" ht="20.25" x14ac:dyDescent="0.25">
      <c r="A888" s="36"/>
      <c r="B888" s="3"/>
      <c r="C888" s="105" t="s">
        <v>183</v>
      </c>
      <c r="D888" s="90">
        <f>D889+D891+D892+D890+D893+D895+D894</f>
        <v>3581.0030000000006</v>
      </c>
      <c r="E888" s="90">
        <f t="shared" ref="E888:J888" si="135">E889+E891+E892+E890+E893+E895+E894</f>
        <v>0</v>
      </c>
      <c r="F888" s="90">
        <f t="shared" si="135"/>
        <v>0</v>
      </c>
      <c r="G888" s="90">
        <f t="shared" si="135"/>
        <v>2912.652</v>
      </c>
      <c r="H888" s="90">
        <f t="shared" si="135"/>
        <v>372.83100000000002</v>
      </c>
      <c r="I888" s="90">
        <f>I889+I891+I892+I890+I893+I895+I894</f>
        <v>2912.652</v>
      </c>
      <c r="J888" s="90">
        <f t="shared" si="135"/>
        <v>404.60199999999998</v>
      </c>
    </row>
    <row r="889" spans="1:10" ht="126.75" customHeight="1" x14ac:dyDescent="0.25">
      <c r="A889" s="36" t="s">
        <v>182</v>
      </c>
      <c r="B889" s="1">
        <v>1</v>
      </c>
      <c r="C889" s="186" t="s">
        <v>84</v>
      </c>
      <c r="D889" s="192">
        <v>419.24200000000002</v>
      </c>
      <c r="E889" s="351"/>
      <c r="F889" s="351"/>
      <c r="G889" s="352"/>
      <c r="H889" s="351"/>
      <c r="I889" s="59"/>
      <c r="J889" s="2"/>
    </row>
    <row r="890" spans="1:10" ht="126.75" customHeight="1" x14ac:dyDescent="0.25">
      <c r="A890" s="36"/>
      <c r="B890" s="145">
        <v>2</v>
      </c>
      <c r="C890" s="158" t="s">
        <v>889</v>
      </c>
      <c r="D890" s="139">
        <v>1464.9670000000001</v>
      </c>
      <c r="E890" s="345"/>
      <c r="F890" s="345"/>
      <c r="G890" s="360">
        <v>1464.9670000000001</v>
      </c>
      <c r="H890" s="345"/>
      <c r="I890" s="168">
        <v>1464.9670000000001</v>
      </c>
      <c r="J890" s="139"/>
    </row>
    <row r="891" spans="1:10" ht="56.25" x14ac:dyDescent="0.25">
      <c r="A891" s="36"/>
      <c r="B891" s="133">
        <v>3</v>
      </c>
      <c r="C891" s="131" t="s">
        <v>699</v>
      </c>
      <c r="D891" s="131">
        <v>561.21500000000003</v>
      </c>
      <c r="E891" s="129"/>
      <c r="F891" s="129"/>
      <c r="G891" s="377"/>
      <c r="H891" s="125">
        <v>321.404</v>
      </c>
      <c r="I891" s="279"/>
      <c r="J891" s="125">
        <v>211.75</v>
      </c>
    </row>
    <row r="892" spans="1:10" ht="56.25" x14ac:dyDescent="0.25">
      <c r="A892" s="36"/>
      <c r="B892" s="133">
        <v>4</v>
      </c>
      <c r="C892" s="131" t="s">
        <v>700</v>
      </c>
      <c r="D892" s="131">
        <v>257.13600000000002</v>
      </c>
      <c r="E892" s="129"/>
      <c r="F892" s="129"/>
      <c r="G892" s="377"/>
      <c r="H892" s="125">
        <v>51.427</v>
      </c>
      <c r="I892" s="279"/>
      <c r="J892" s="125">
        <v>192.852</v>
      </c>
    </row>
    <row r="893" spans="1:10" s="235" customFormat="1" ht="168.75" x14ac:dyDescent="0.25">
      <c r="A893" s="36"/>
      <c r="B893" s="191">
        <v>5</v>
      </c>
      <c r="C893" s="305" t="s">
        <v>890</v>
      </c>
      <c r="D893" s="185">
        <v>878.44299999999998</v>
      </c>
      <c r="E893" s="174"/>
      <c r="F893" s="174"/>
      <c r="G893" s="360">
        <v>878.44299999999998</v>
      </c>
      <c r="H893" s="250"/>
      <c r="I893" s="241">
        <v>878.44299999999998</v>
      </c>
      <c r="J893" s="268"/>
    </row>
    <row r="894" spans="1:10" s="235" customFormat="1" ht="168.75" x14ac:dyDescent="0.25">
      <c r="A894" s="36"/>
      <c r="B894" s="3">
        <v>6</v>
      </c>
      <c r="C894" s="257" t="s">
        <v>803</v>
      </c>
      <c r="D894" s="23"/>
      <c r="E894" s="174"/>
      <c r="F894" s="174"/>
      <c r="G894" s="360">
        <v>419.24200000000002</v>
      </c>
      <c r="H894" s="250"/>
      <c r="I894" s="241">
        <v>419.24200000000002</v>
      </c>
      <c r="J894" s="268"/>
    </row>
    <row r="895" spans="1:10" s="235" customFormat="1" ht="150" x14ac:dyDescent="0.25">
      <c r="A895" s="36"/>
      <c r="B895" s="3">
        <v>7</v>
      </c>
      <c r="C895" s="261" t="s">
        <v>802</v>
      </c>
      <c r="D895" s="23"/>
      <c r="E895" s="174"/>
      <c r="F895" s="174"/>
      <c r="G895" s="361">
        <v>150</v>
      </c>
      <c r="H895" s="250"/>
      <c r="I895" s="241">
        <v>150</v>
      </c>
      <c r="J895" s="268"/>
    </row>
    <row r="896" spans="1:10" s="235" customFormat="1" ht="22.5" x14ac:dyDescent="0.25">
      <c r="A896" s="36"/>
      <c r="B896" s="3"/>
      <c r="C896" s="494" t="s">
        <v>929</v>
      </c>
      <c r="D896" s="23"/>
      <c r="E896" s="174"/>
      <c r="F896" s="174"/>
      <c r="G896" s="361"/>
      <c r="H896" s="250"/>
      <c r="I896" s="241"/>
      <c r="J896" s="268"/>
    </row>
    <row r="897" spans="1:10" s="235" customFormat="1" ht="75" x14ac:dyDescent="0.25">
      <c r="A897" s="36"/>
      <c r="B897" s="3">
        <v>1</v>
      </c>
      <c r="C897" s="490" t="s">
        <v>930</v>
      </c>
      <c r="D897" s="23"/>
      <c r="E897" s="174"/>
      <c r="F897" s="174"/>
      <c r="G897" s="361"/>
      <c r="H897" s="250"/>
      <c r="I897" s="241"/>
      <c r="J897" s="268"/>
    </row>
    <row r="898" spans="1:10" ht="20.25" x14ac:dyDescent="0.25">
      <c r="A898" s="36"/>
      <c r="B898" s="3"/>
      <c r="C898" s="97" t="s">
        <v>191</v>
      </c>
      <c r="D898" s="98">
        <f>D899+D900+D901</f>
        <v>6789</v>
      </c>
      <c r="E898" s="98">
        <f t="shared" ref="E898:J898" si="136">E899+E900+E901</f>
        <v>0</v>
      </c>
      <c r="F898" s="98">
        <f t="shared" si="136"/>
        <v>0</v>
      </c>
      <c r="G898" s="98">
        <f t="shared" si="136"/>
        <v>3888.61</v>
      </c>
      <c r="H898" s="98">
        <f t="shared" si="136"/>
        <v>21.25</v>
      </c>
      <c r="I898" s="98">
        <f>I899+I900+I901</f>
        <v>0</v>
      </c>
      <c r="J898" s="98">
        <f t="shared" si="136"/>
        <v>0</v>
      </c>
    </row>
    <row r="899" spans="1:10" ht="93.75" x14ac:dyDescent="0.25">
      <c r="A899" s="36"/>
      <c r="B899" s="1">
        <v>1</v>
      </c>
      <c r="C899" s="32" t="s">
        <v>329</v>
      </c>
      <c r="D899" s="39">
        <v>4664</v>
      </c>
      <c r="E899" s="351"/>
      <c r="F899" s="351"/>
      <c r="G899" s="361">
        <v>3698.61</v>
      </c>
      <c r="H899" s="351"/>
      <c r="I899" s="59"/>
      <c r="J899" s="2"/>
    </row>
    <row r="900" spans="1:10" ht="75" x14ac:dyDescent="0.25">
      <c r="A900" s="36"/>
      <c r="B900" s="191">
        <v>2</v>
      </c>
      <c r="C900" s="185" t="s">
        <v>77</v>
      </c>
      <c r="D900" s="192">
        <v>2125</v>
      </c>
      <c r="E900" s="345"/>
      <c r="F900" s="345"/>
      <c r="G900" s="345"/>
      <c r="H900" s="345">
        <v>21.25</v>
      </c>
      <c r="I900" s="168"/>
      <c r="J900" s="139"/>
    </row>
    <row r="901" spans="1:10" s="235" customFormat="1" ht="37.5" x14ac:dyDescent="0.25">
      <c r="A901" s="36"/>
      <c r="B901" s="3">
        <v>3</v>
      </c>
      <c r="C901" s="442" t="s">
        <v>861</v>
      </c>
      <c r="D901" s="9"/>
      <c r="E901" s="174"/>
      <c r="F901" s="174"/>
      <c r="G901" s="343">
        <v>190</v>
      </c>
      <c r="H901" s="174"/>
      <c r="I901" s="238"/>
      <c r="J901" s="9"/>
    </row>
    <row r="902" spans="1:10" ht="27" customHeight="1" x14ac:dyDescent="0.25">
      <c r="A902" s="36"/>
      <c r="B902" s="650" t="s">
        <v>299</v>
      </c>
      <c r="C902" s="650"/>
      <c r="D902" s="99">
        <f>D903+D913+D943+D952+D954+D960+D1014+D1019+D1023+D1026+D1028+D1016+D1031</f>
        <v>209427.67729000002</v>
      </c>
      <c r="E902" s="99">
        <f t="shared" ref="E902:J902" si="137">E903+E913+E943+E952+E954+E960+E1014+E1019+E1023+E1026+E1028+E1016+E1031</f>
        <v>0</v>
      </c>
      <c r="F902" s="99">
        <f t="shared" si="137"/>
        <v>40547.686999999998</v>
      </c>
      <c r="G902" s="99">
        <f t="shared" si="137"/>
        <v>12326.208999999999</v>
      </c>
      <c r="H902" s="99">
        <f t="shared" si="137"/>
        <v>44.979779999999998</v>
      </c>
      <c r="I902" s="99">
        <f t="shared" si="137"/>
        <v>0</v>
      </c>
      <c r="J902" s="99">
        <f t="shared" si="137"/>
        <v>2400</v>
      </c>
    </row>
    <row r="903" spans="1:10" ht="20.25" x14ac:dyDescent="0.25">
      <c r="A903" s="36"/>
      <c r="B903" s="102"/>
      <c r="C903" s="104" t="s">
        <v>183</v>
      </c>
      <c r="D903" s="98">
        <f>D904+D905+D906+D911+D912+D907+D908+D909+D910</f>
        <v>46081.785950000005</v>
      </c>
      <c r="E903" s="98">
        <f t="shared" ref="E903:J903" si="138">E904+E905+E906+E911+E912+E907+E908+E909+E910</f>
        <v>0</v>
      </c>
      <c r="F903" s="98">
        <f t="shared" si="138"/>
        <v>15703.218999999999</v>
      </c>
      <c r="G903" s="98">
        <f t="shared" si="138"/>
        <v>4499.7460000000001</v>
      </c>
      <c r="H903" s="98">
        <f t="shared" si="138"/>
        <v>44.979779999999998</v>
      </c>
      <c r="I903" s="98">
        <f>I904+I905+I906+I911+I912+I907+I908+I909+I910</f>
        <v>0</v>
      </c>
      <c r="J903" s="98">
        <f t="shared" si="138"/>
        <v>0</v>
      </c>
    </row>
    <row r="904" spans="1:10" ht="86.25" customHeight="1" x14ac:dyDescent="0.25">
      <c r="A904" s="36" t="s">
        <v>183</v>
      </c>
      <c r="B904" s="140">
        <v>1</v>
      </c>
      <c r="C904" s="144" t="s">
        <v>300</v>
      </c>
      <c r="D904" s="142">
        <v>14219.078</v>
      </c>
      <c r="E904" s="388"/>
      <c r="F904" s="414">
        <v>14219.079</v>
      </c>
      <c r="G904" s="402"/>
      <c r="H904" s="129"/>
      <c r="I904" s="167"/>
      <c r="J904" s="132"/>
    </row>
    <row r="905" spans="1:10" ht="93" customHeight="1" x14ac:dyDescent="0.25">
      <c r="A905" s="36" t="s">
        <v>183</v>
      </c>
      <c r="B905" s="140">
        <v>2</v>
      </c>
      <c r="C905" s="144" t="s">
        <v>301</v>
      </c>
      <c r="D905" s="142">
        <v>1484.14</v>
      </c>
      <c r="E905" s="388"/>
      <c r="F905" s="414">
        <v>1484.14</v>
      </c>
      <c r="G905" s="402"/>
      <c r="H905" s="129"/>
      <c r="I905" s="167"/>
      <c r="J905" s="132"/>
    </row>
    <row r="906" spans="1:10" ht="140.25" customHeight="1" x14ac:dyDescent="0.25">
      <c r="A906" s="36"/>
      <c r="B906" s="193">
        <v>3</v>
      </c>
      <c r="C906" s="189" t="s">
        <v>375</v>
      </c>
      <c r="D906" s="194">
        <v>1499.9159999999999</v>
      </c>
      <c r="E906" s="120"/>
      <c r="F906" s="120"/>
      <c r="G906" s="360">
        <v>1499.9159999999999</v>
      </c>
      <c r="H906" s="365"/>
      <c r="I906" s="239"/>
      <c r="J906" s="15"/>
    </row>
    <row r="907" spans="1:10" ht="149.25" customHeight="1" x14ac:dyDescent="0.25">
      <c r="A907" s="36"/>
      <c r="B907" s="28">
        <v>4</v>
      </c>
      <c r="C907" s="111" t="s">
        <v>638</v>
      </c>
      <c r="D907" s="112">
        <v>22268.755000000001</v>
      </c>
      <c r="E907" s="120"/>
      <c r="F907" s="120"/>
      <c r="G907" s="352"/>
      <c r="H907" s="365"/>
      <c r="I907" s="239"/>
      <c r="J907" s="15"/>
    </row>
    <row r="908" spans="1:10" ht="201" customHeight="1" x14ac:dyDescent="0.25">
      <c r="A908" s="36"/>
      <c r="B908" s="28">
        <v>5</v>
      </c>
      <c r="C908" s="111" t="s">
        <v>639</v>
      </c>
      <c r="D908" s="418">
        <v>1499.93</v>
      </c>
      <c r="E908" s="120"/>
      <c r="F908" s="120"/>
      <c r="G908" s="361">
        <v>1499.93</v>
      </c>
      <c r="H908" s="365"/>
      <c r="I908" s="239"/>
      <c r="J908" s="15"/>
    </row>
    <row r="909" spans="1:10" ht="176.25" customHeight="1" x14ac:dyDescent="0.25">
      <c r="A909" s="36"/>
      <c r="B909" s="193">
        <v>6</v>
      </c>
      <c r="C909" s="205" t="s">
        <v>640</v>
      </c>
      <c r="D909" s="206">
        <v>611.74099999999999</v>
      </c>
      <c r="E909" s="120"/>
      <c r="F909" s="120"/>
      <c r="G909" s="352"/>
      <c r="H909" s="365"/>
      <c r="I909" s="239"/>
      <c r="J909" s="15"/>
    </row>
    <row r="910" spans="1:10" ht="177.75" customHeight="1" x14ac:dyDescent="0.25">
      <c r="A910" s="36"/>
      <c r="B910" s="28">
        <v>7</v>
      </c>
      <c r="C910" s="113" t="s">
        <v>641</v>
      </c>
      <c r="D910" s="116">
        <v>1499</v>
      </c>
      <c r="E910" s="120"/>
      <c r="F910" s="120"/>
      <c r="G910" s="352"/>
      <c r="H910" s="365"/>
      <c r="I910" s="239"/>
      <c r="J910" s="15"/>
    </row>
    <row r="911" spans="1:10" ht="37.5" x14ac:dyDescent="0.25">
      <c r="A911" s="36"/>
      <c r="B911" s="28">
        <v>8</v>
      </c>
      <c r="C911" s="6" t="s">
        <v>382</v>
      </c>
      <c r="D911" s="30">
        <v>1499.3259499999999</v>
      </c>
      <c r="E911" s="120"/>
      <c r="F911" s="120"/>
      <c r="G911" s="352"/>
      <c r="H911" s="120">
        <v>44.979779999999998</v>
      </c>
      <c r="I911" s="240"/>
      <c r="J911" s="15"/>
    </row>
    <row r="912" spans="1:10" ht="135" customHeight="1" x14ac:dyDescent="0.25">
      <c r="A912" s="36"/>
      <c r="B912" s="28">
        <v>9</v>
      </c>
      <c r="C912" s="6" t="s">
        <v>843</v>
      </c>
      <c r="D912" s="30">
        <v>1499.9</v>
      </c>
      <c r="E912" s="120"/>
      <c r="F912" s="120"/>
      <c r="G912" s="343">
        <v>1499.9</v>
      </c>
      <c r="H912" s="120"/>
      <c r="I912" s="240"/>
      <c r="J912" s="15"/>
    </row>
    <row r="913" spans="1:10" ht="63" customHeight="1" x14ac:dyDescent="0.25">
      <c r="A913" s="36"/>
      <c r="B913" s="28"/>
      <c r="C913" s="105" t="s">
        <v>569</v>
      </c>
      <c r="D913" s="75">
        <f>SUM(D914:D942)</f>
        <v>80376.566000000006</v>
      </c>
      <c r="E913" s="75">
        <f t="shared" ref="E913:J913" si="139">SUM(E914:E942)</f>
        <v>0</v>
      </c>
      <c r="F913" s="75">
        <f t="shared" si="139"/>
        <v>24844.467999999997</v>
      </c>
      <c r="G913" s="75">
        <f t="shared" si="139"/>
        <v>5031.45</v>
      </c>
      <c r="H913" s="75">
        <f t="shared" si="139"/>
        <v>0</v>
      </c>
      <c r="I913" s="75">
        <f>SUM(I914:I942)</f>
        <v>0</v>
      </c>
      <c r="J913" s="75">
        <f t="shared" si="139"/>
        <v>0</v>
      </c>
    </row>
    <row r="914" spans="1:10" ht="93.75" x14ac:dyDescent="0.25">
      <c r="A914" s="36" t="s">
        <v>184</v>
      </c>
      <c r="B914" s="140">
        <v>1</v>
      </c>
      <c r="C914" s="144" t="s">
        <v>302</v>
      </c>
      <c r="D914" s="142">
        <v>23344.473999999998</v>
      </c>
      <c r="E914" s="388"/>
      <c r="F914" s="414">
        <v>23344.473999999998</v>
      </c>
      <c r="G914" s="402"/>
      <c r="H914" s="129"/>
      <c r="I914" s="167"/>
      <c r="J914" s="132"/>
    </row>
    <row r="915" spans="1:10" ht="93.75" x14ac:dyDescent="0.25">
      <c r="A915" s="36" t="s">
        <v>184</v>
      </c>
      <c r="B915" s="140">
        <v>2</v>
      </c>
      <c r="C915" s="144" t="s">
        <v>303</v>
      </c>
      <c r="D915" s="142">
        <v>2384.8130000000001</v>
      </c>
      <c r="E915" s="388"/>
      <c r="F915" s="414">
        <v>1499.9939999999999</v>
      </c>
      <c r="G915" s="402"/>
      <c r="H915" s="129"/>
      <c r="I915" s="167"/>
      <c r="J915" s="132"/>
    </row>
    <row r="916" spans="1:10" ht="199.5" customHeight="1" x14ac:dyDescent="0.25">
      <c r="A916" s="36"/>
      <c r="B916" s="28">
        <v>3</v>
      </c>
      <c r="C916" s="6" t="s">
        <v>844</v>
      </c>
      <c r="D916" s="38">
        <v>1499.99</v>
      </c>
      <c r="E916" s="358"/>
      <c r="F916" s="358"/>
      <c r="G916" s="361">
        <v>1499.99</v>
      </c>
      <c r="H916" s="358"/>
      <c r="I916" s="85"/>
      <c r="J916" s="15"/>
    </row>
    <row r="917" spans="1:10" ht="197.25" customHeight="1" x14ac:dyDescent="0.25">
      <c r="A917" s="36"/>
      <c r="B917" s="193">
        <v>4</v>
      </c>
      <c r="C917" s="195" t="s">
        <v>376</v>
      </c>
      <c r="D917" s="196">
        <v>1472.3119999999999</v>
      </c>
      <c r="E917" s="358"/>
      <c r="F917" s="358"/>
      <c r="G917" s="360">
        <v>1472.3119999999999</v>
      </c>
      <c r="H917" s="358"/>
      <c r="I917" s="85"/>
      <c r="J917" s="15"/>
    </row>
    <row r="918" spans="1:10" ht="194.25" customHeight="1" x14ac:dyDescent="0.25">
      <c r="A918" s="36"/>
      <c r="B918" s="193">
        <v>5</v>
      </c>
      <c r="C918" s="195" t="s">
        <v>714</v>
      </c>
      <c r="D918" s="196">
        <v>2260.5650000000001</v>
      </c>
      <c r="E918" s="358"/>
      <c r="F918" s="358"/>
      <c r="G918" s="352"/>
      <c r="H918" s="358"/>
      <c r="I918" s="85"/>
      <c r="J918" s="15"/>
    </row>
    <row r="919" spans="1:10" ht="243.75" x14ac:dyDescent="0.25">
      <c r="A919" s="36"/>
      <c r="B919" s="193">
        <v>6</v>
      </c>
      <c r="C919" s="195" t="s">
        <v>377</v>
      </c>
      <c r="D919" s="332">
        <v>1497.9570000000001</v>
      </c>
      <c r="E919" s="358"/>
      <c r="F919" s="358"/>
      <c r="G919" s="361">
        <v>803.96799999999996</v>
      </c>
      <c r="H919" s="358"/>
      <c r="I919" s="85"/>
      <c r="J919" s="15"/>
    </row>
    <row r="920" spans="1:10" ht="206.25" x14ac:dyDescent="0.25">
      <c r="A920" s="36"/>
      <c r="B920" s="28">
        <v>7</v>
      </c>
      <c r="C920" s="19" t="s">
        <v>378</v>
      </c>
      <c r="D920" s="38">
        <v>873.32799999999997</v>
      </c>
      <c r="E920" s="358"/>
      <c r="F920" s="358"/>
      <c r="G920" s="360">
        <v>873.32799999999997</v>
      </c>
      <c r="H920" s="358"/>
      <c r="I920" s="85"/>
      <c r="J920" s="15"/>
    </row>
    <row r="921" spans="1:10" ht="168.75" x14ac:dyDescent="0.25">
      <c r="A921" s="36"/>
      <c r="B921" s="193">
        <v>8</v>
      </c>
      <c r="C921" s="195" t="s">
        <v>895</v>
      </c>
      <c r="D921" s="196">
        <v>381.85199999999998</v>
      </c>
      <c r="E921" s="358"/>
      <c r="F921" s="358"/>
      <c r="G921" s="360">
        <v>381.85199999999998</v>
      </c>
      <c r="H921" s="358"/>
      <c r="I921" s="85"/>
      <c r="J921" s="15"/>
    </row>
    <row r="922" spans="1:10" ht="168.75" x14ac:dyDescent="0.25">
      <c r="A922" s="36"/>
      <c r="B922" s="335">
        <v>9</v>
      </c>
      <c r="C922" s="336" t="s">
        <v>379</v>
      </c>
      <c r="D922" s="337">
        <v>1195.51</v>
      </c>
      <c r="E922" s="358"/>
      <c r="F922" s="358"/>
      <c r="G922" s="352"/>
      <c r="H922" s="358"/>
      <c r="I922" s="85"/>
      <c r="J922" s="15"/>
    </row>
    <row r="923" spans="1:10" ht="168.75" x14ac:dyDescent="0.25">
      <c r="A923" s="36"/>
      <c r="B923" s="193">
        <v>10</v>
      </c>
      <c r="C923" s="195" t="s">
        <v>380</v>
      </c>
      <c r="D923" s="196">
        <v>1499.8610000000001</v>
      </c>
      <c r="E923" s="358"/>
      <c r="F923" s="358"/>
      <c r="G923" s="352"/>
      <c r="H923" s="358"/>
      <c r="I923" s="85"/>
      <c r="J923" s="15"/>
    </row>
    <row r="924" spans="1:10" ht="222.75" x14ac:dyDescent="0.25">
      <c r="A924" s="36"/>
      <c r="B924" s="28">
        <v>11</v>
      </c>
      <c r="C924" s="113" t="s">
        <v>643</v>
      </c>
      <c r="D924" s="115">
        <v>4502.4219999999996</v>
      </c>
      <c r="E924" s="358"/>
      <c r="F924" s="358"/>
      <c r="G924" s="352"/>
      <c r="H924" s="358"/>
      <c r="I924" s="85"/>
      <c r="J924" s="15"/>
    </row>
    <row r="925" spans="1:10" ht="222.75" x14ac:dyDescent="0.25">
      <c r="A925" s="36"/>
      <c r="B925" s="28">
        <v>12</v>
      </c>
      <c r="C925" s="114" t="s">
        <v>644</v>
      </c>
      <c r="D925" s="115">
        <v>14385.424000000001</v>
      </c>
      <c r="E925" s="358"/>
      <c r="F925" s="358"/>
      <c r="G925" s="352"/>
      <c r="H925" s="358"/>
      <c r="I925" s="85"/>
      <c r="J925" s="15"/>
    </row>
    <row r="926" spans="1:10" ht="263.25" x14ac:dyDescent="0.25">
      <c r="A926" s="36"/>
      <c r="B926" s="193">
        <v>13</v>
      </c>
      <c r="C926" s="197" t="s">
        <v>645</v>
      </c>
      <c r="D926" s="197">
        <v>1492.4390000000001</v>
      </c>
      <c r="E926" s="358"/>
      <c r="F926" s="358"/>
      <c r="G926" s="352"/>
      <c r="H926" s="358"/>
      <c r="I926" s="85"/>
      <c r="J926" s="15"/>
    </row>
    <row r="927" spans="1:10" ht="182.25" x14ac:dyDescent="0.25">
      <c r="A927" s="36"/>
      <c r="B927" s="28">
        <v>14</v>
      </c>
      <c r="C927" s="114" t="s">
        <v>646</v>
      </c>
      <c r="D927" s="115">
        <v>1122.991</v>
      </c>
      <c r="E927" s="358"/>
      <c r="F927" s="358"/>
      <c r="G927" s="352"/>
      <c r="H927" s="358"/>
      <c r="I927" s="85"/>
      <c r="J927" s="15"/>
    </row>
    <row r="928" spans="1:10" ht="202.5" x14ac:dyDescent="0.25">
      <c r="A928" s="36"/>
      <c r="B928" s="193">
        <v>15</v>
      </c>
      <c r="C928" s="197" t="s">
        <v>647</v>
      </c>
      <c r="D928" s="197">
        <v>1499.5940000000001</v>
      </c>
      <c r="E928" s="358"/>
      <c r="F928" s="358"/>
      <c r="G928" s="374"/>
      <c r="H928" s="358"/>
      <c r="I928" s="85"/>
      <c r="J928" s="15"/>
    </row>
    <row r="929" spans="1:10" ht="243" x14ac:dyDescent="0.25">
      <c r="A929" s="36"/>
      <c r="B929" s="193">
        <v>16</v>
      </c>
      <c r="C929" s="197" t="s">
        <v>648</v>
      </c>
      <c r="D929" s="197">
        <v>1494.886</v>
      </c>
      <c r="E929" s="358"/>
      <c r="F929" s="358"/>
      <c r="G929" s="352"/>
      <c r="H929" s="358"/>
      <c r="I929" s="85"/>
      <c r="J929" s="15"/>
    </row>
    <row r="930" spans="1:10" ht="202.5" x14ac:dyDescent="0.25">
      <c r="A930" s="36"/>
      <c r="B930" s="193">
        <v>17</v>
      </c>
      <c r="C930" s="197" t="s">
        <v>649</v>
      </c>
      <c r="D930" s="197">
        <v>1499.3810000000001</v>
      </c>
      <c r="E930" s="358"/>
      <c r="F930" s="358"/>
      <c r="G930" s="352"/>
      <c r="H930" s="358"/>
      <c r="I930" s="85"/>
      <c r="J930" s="15"/>
    </row>
    <row r="931" spans="1:10" ht="182.25" x14ac:dyDescent="0.25">
      <c r="A931" s="36"/>
      <c r="B931" s="193">
        <v>18</v>
      </c>
      <c r="C931" s="197" t="s">
        <v>650</v>
      </c>
      <c r="D931" s="197">
        <v>1497.8109999999999</v>
      </c>
      <c r="E931" s="358"/>
      <c r="F931" s="358"/>
      <c r="G931" s="352"/>
      <c r="H931" s="358"/>
      <c r="I931" s="85"/>
      <c r="J931" s="15"/>
    </row>
    <row r="932" spans="1:10" ht="182.25" x14ac:dyDescent="0.25">
      <c r="A932" s="36"/>
      <c r="B932" s="193">
        <v>19</v>
      </c>
      <c r="C932" s="200" t="s">
        <v>651</v>
      </c>
      <c r="D932" s="198">
        <v>1489.5630000000001</v>
      </c>
      <c r="E932" s="358"/>
      <c r="F932" s="358"/>
      <c r="G932" s="352"/>
      <c r="H932" s="358"/>
      <c r="I932" s="85"/>
      <c r="J932" s="15"/>
    </row>
    <row r="933" spans="1:10" ht="162" x14ac:dyDescent="0.25">
      <c r="A933" s="36"/>
      <c r="B933" s="193">
        <v>20</v>
      </c>
      <c r="C933" s="200" t="s">
        <v>652</v>
      </c>
      <c r="D933" s="201">
        <v>1499.576</v>
      </c>
      <c r="E933" s="358"/>
      <c r="F933" s="358"/>
      <c r="G933" s="352"/>
      <c r="H933" s="358"/>
      <c r="I933" s="85"/>
      <c r="J933" s="15"/>
    </row>
    <row r="934" spans="1:10" ht="182.25" x14ac:dyDescent="0.25">
      <c r="A934" s="36"/>
      <c r="B934" s="193">
        <v>21</v>
      </c>
      <c r="C934" s="197" t="s">
        <v>653</v>
      </c>
      <c r="D934" s="197">
        <v>1499.8710000000001</v>
      </c>
      <c r="E934" s="358"/>
      <c r="F934" s="358"/>
      <c r="G934" s="352"/>
      <c r="H934" s="358"/>
      <c r="I934" s="85"/>
      <c r="J934" s="15"/>
    </row>
    <row r="935" spans="1:10" ht="162" x14ac:dyDescent="0.25">
      <c r="A935" s="36"/>
      <c r="B935" s="193">
        <v>22</v>
      </c>
      <c r="C935" s="200" t="s">
        <v>654</v>
      </c>
      <c r="D935" s="198">
        <v>1499.096</v>
      </c>
      <c r="E935" s="358"/>
      <c r="F935" s="358"/>
      <c r="G935" s="352"/>
      <c r="H935" s="358"/>
      <c r="I935" s="85"/>
      <c r="J935" s="15"/>
    </row>
    <row r="936" spans="1:10" ht="182.25" x14ac:dyDescent="0.25">
      <c r="A936" s="36"/>
      <c r="B936" s="193">
        <v>23</v>
      </c>
      <c r="C936" s="200" t="s">
        <v>655</v>
      </c>
      <c r="D936" s="198">
        <v>1499.819</v>
      </c>
      <c r="E936" s="358"/>
      <c r="F936" s="358"/>
      <c r="G936" s="352"/>
      <c r="H936" s="358"/>
      <c r="I936" s="85"/>
      <c r="J936" s="15"/>
    </row>
    <row r="937" spans="1:10" ht="182.25" x14ac:dyDescent="0.25">
      <c r="A937" s="36"/>
      <c r="B937" s="28">
        <v>24</v>
      </c>
      <c r="C937" s="113" t="s">
        <v>656</v>
      </c>
      <c r="D937" s="117">
        <v>1497.396</v>
      </c>
      <c r="E937" s="358"/>
      <c r="F937" s="358"/>
      <c r="G937" s="352"/>
      <c r="H937" s="358"/>
      <c r="I937" s="85"/>
      <c r="J937" s="15"/>
    </row>
    <row r="938" spans="1:10" ht="202.5" x14ac:dyDescent="0.25">
      <c r="A938" s="36"/>
      <c r="B938" s="193">
        <v>25</v>
      </c>
      <c r="C938" s="200" t="s">
        <v>657</v>
      </c>
      <c r="D938" s="198">
        <v>1499.9929999999999</v>
      </c>
      <c r="E938" s="358"/>
      <c r="F938" s="358"/>
      <c r="G938" s="352"/>
      <c r="H938" s="358"/>
      <c r="I938" s="85"/>
      <c r="J938" s="15"/>
    </row>
    <row r="939" spans="1:10" ht="141.75" x14ac:dyDescent="0.25">
      <c r="A939" s="36"/>
      <c r="B939" s="28">
        <v>26</v>
      </c>
      <c r="C939" s="113" t="s">
        <v>658</v>
      </c>
      <c r="D939" s="117">
        <v>1499.2149999999999</v>
      </c>
      <c r="E939" s="358"/>
      <c r="F939" s="358"/>
      <c r="G939" s="352"/>
      <c r="H939" s="358"/>
      <c r="I939" s="85"/>
      <c r="J939" s="15"/>
    </row>
    <row r="940" spans="1:10" ht="162" x14ac:dyDescent="0.25">
      <c r="A940" s="36"/>
      <c r="B940" s="28">
        <v>27</v>
      </c>
      <c r="C940" s="113" t="s">
        <v>659</v>
      </c>
      <c r="D940" s="117">
        <v>1498.28</v>
      </c>
      <c r="E940" s="358"/>
      <c r="F940" s="358"/>
      <c r="G940" s="352"/>
      <c r="H940" s="358"/>
      <c r="I940" s="85"/>
      <c r="J940" s="15"/>
    </row>
    <row r="941" spans="1:10" ht="162" x14ac:dyDescent="0.25">
      <c r="A941" s="36"/>
      <c r="B941" s="193">
        <v>28</v>
      </c>
      <c r="C941" s="200" t="s">
        <v>660</v>
      </c>
      <c r="D941" s="198">
        <v>1489.047</v>
      </c>
      <c r="E941" s="358"/>
      <c r="F941" s="358"/>
      <c r="G941" s="352"/>
      <c r="H941" s="358"/>
      <c r="I941" s="85"/>
      <c r="J941" s="15"/>
    </row>
    <row r="942" spans="1:10" ht="162" x14ac:dyDescent="0.25">
      <c r="A942" s="36"/>
      <c r="B942" s="28">
        <v>29</v>
      </c>
      <c r="C942" s="113" t="s">
        <v>661</v>
      </c>
      <c r="D942" s="115">
        <v>1499.1</v>
      </c>
      <c r="E942" s="358"/>
      <c r="F942" s="358"/>
      <c r="G942" s="352"/>
      <c r="H942" s="358"/>
      <c r="I942" s="85"/>
      <c r="J942" s="15"/>
    </row>
    <row r="943" spans="1:10" ht="40.5" x14ac:dyDescent="0.25">
      <c r="A943" s="36"/>
      <c r="B943" s="28"/>
      <c r="C943" s="105" t="s">
        <v>570</v>
      </c>
      <c r="D943" s="75">
        <f>SUM(D944:D951)</f>
        <v>10736.09915</v>
      </c>
      <c r="E943" s="75">
        <f t="shared" ref="E943:J943" si="140">SUM(E944:E951)</f>
        <v>0</v>
      </c>
      <c r="F943" s="75">
        <f t="shared" si="140"/>
        <v>0</v>
      </c>
      <c r="G943" s="75">
        <f t="shared" si="140"/>
        <v>0</v>
      </c>
      <c r="H943" s="75">
        <f t="shared" si="140"/>
        <v>0</v>
      </c>
      <c r="I943" s="75">
        <f>SUM(I944:I951)</f>
        <v>0</v>
      </c>
      <c r="J943" s="75">
        <f t="shared" si="140"/>
        <v>0</v>
      </c>
    </row>
    <row r="944" spans="1:10" ht="168.75" x14ac:dyDescent="0.25">
      <c r="A944" s="36"/>
      <c r="B944" s="28">
        <v>1</v>
      </c>
      <c r="C944" s="6" t="s">
        <v>381</v>
      </c>
      <c r="D944" s="38">
        <v>1486</v>
      </c>
      <c r="E944" s="358"/>
      <c r="F944" s="358"/>
      <c r="G944" s="352"/>
      <c r="H944" s="38"/>
      <c r="I944" s="85"/>
      <c r="J944" s="15"/>
    </row>
    <row r="945" spans="1:10" ht="101.25" x14ac:dyDescent="0.25">
      <c r="A945" s="36"/>
      <c r="B945" s="28">
        <v>2</v>
      </c>
      <c r="C945" s="113" t="s">
        <v>642</v>
      </c>
      <c r="D945" s="120">
        <v>1499.84015</v>
      </c>
      <c r="E945" s="358"/>
      <c r="F945" s="358"/>
      <c r="G945" s="352"/>
      <c r="H945" s="38"/>
      <c r="I945" s="85"/>
      <c r="J945" s="15"/>
    </row>
    <row r="946" spans="1:10" ht="121.5" x14ac:dyDescent="0.25">
      <c r="A946" s="36"/>
      <c r="B946" s="28">
        <v>3</v>
      </c>
      <c r="C946" s="113" t="s">
        <v>662</v>
      </c>
      <c r="D946" s="115">
        <v>1355.1289999999999</v>
      </c>
      <c r="E946" s="358"/>
      <c r="F946" s="358"/>
      <c r="G946" s="352"/>
      <c r="H946" s="38"/>
      <c r="I946" s="85"/>
      <c r="J946" s="15"/>
    </row>
    <row r="947" spans="1:10" ht="141.75" x14ac:dyDescent="0.25">
      <c r="A947" s="36"/>
      <c r="B947" s="28">
        <v>4</v>
      </c>
      <c r="C947" s="113" t="s">
        <v>663</v>
      </c>
      <c r="D947" s="115">
        <v>1268.6089999999999</v>
      </c>
      <c r="E947" s="358"/>
      <c r="F947" s="358"/>
      <c r="G947" s="352"/>
      <c r="H947" s="38"/>
      <c r="I947" s="85"/>
      <c r="J947" s="15"/>
    </row>
    <row r="948" spans="1:10" ht="141.75" x14ac:dyDescent="0.25">
      <c r="A948" s="36"/>
      <c r="B948" s="28">
        <v>5</v>
      </c>
      <c r="C948" s="113" t="s">
        <v>664</v>
      </c>
      <c r="D948" s="115">
        <v>1214.338</v>
      </c>
      <c r="E948" s="358"/>
      <c r="F948" s="358"/>
      <c r="G948" s="352"/>
      <c r="H948" s="38"/>
      <c r="I948" s="85"/>
      <c r="J948" s="15"/>
    </row>
    <row r="949" spans="1:10" ht="263.25" x14ac:dyDescent="0.25">
      <c r="A949" s="36"/>
      <c r="B949" s="193">
        <v>6</v>
      </c>
      <c r="C949" s="200" t="s">
        <v>665</v>
      </c>
      <c r="D949" s="197">
        <v>1490.335</v>
      </c>
      <c r="E949" s="358"/>
      <c r="F949" s="358"/>
      <c r="G949" s="352"/>
      <c r="H949" s="38"/>
      <c r="I949" s="85"/>
      <c r="J949" s="15"/>
    </row>
    <row r="950" spans="1:10" ht="243" x14ac:dyDescent="0.25">
      <c r="A950" s="36"/>
      <c r="B950" s="28">
        <v>7</v>
      </c>
      <c r="C950" s="113" t="s">
        <v>666</v>
      </c>
      <c r="D950" s="115">
        <v>1448.5830000000001</v>
      </c>
      <c r="E950" s="358"/>
      <c r="F950" s="358"/>
      <c r="G950" s="352"/>
      <c r="H950" s="38"/>
      <c r="I950" s="85"/>
      <c r="J950" s="15"/>
    </row>
    <row r="951" spans="1:10" ht="202.5" x14ac:dyDescent="0.25">
      <c r="A951" s="36"/>
      <c r="B951" s="28">
        <v>8</v>
      </c>
      <c r="C951" s="113" t="s">
        <v>667</v>
      </c>
      <c r="D951" s="115">
        <v>973.26499999999999</v>
      </c>
      <c r="E951" s="38"/>
      <c r="F951" s="38"/>
      <c r="G951" s="66"/>
      <c r="H951" s="38"/>
      <c r="I951" s="85"/>
      <c r="J951" s="15"/>
    </row>
    <row r="952" spans="1:10" ht="27.75" customHeight="1" x14ac:dyDescent="0.25">
      <c r="A952" s="36"/>
      <c r="B952" s="28"/>
      <c r="C952" s="92" t="s">
        <v>571</v>
      </c>
      <c r="D952" s="100">
        <f>D953</f>
        <v>2400</v>
      </c>
      <c r="E952" s="100">
        <f t="shared" ref="E952:J952" si="141">E953</f>
        <v>0</v>
      </c>
      <c r="F952" s="100">
        <f t="shared" si="141"/>
        <v>0</v>
      </c>
      <c r="G952" s="100">
        <f t="shared" si="141"/>
        <v>0</v>
      </c>
      <c r="H952" s="100">
        <f t="shared" si="141"/>
        <v>0</v>
      </c>
      <c r="I952" s="100">
        <f t="shared" si="141"/>
        <v>0</v>
      </c>
      <c r="J952" s="100">
        <f t="shared" si="141"/>
        <v>2400</v>
      </c>
    </row>
    <row r="953" spans="1:10" ht="81.75" customHeight="1" x14ac:dyDescent="0.25">
      <c r="A953" s="36" t="s">
        <v>184</v>
      </c>
      <c r="B953" s="28">
        <v>1</v>
      </c>
      <c r="C953" s="27" t="s">
        <v>304</v>
      </c>
      <c r="D953" s="15">
        <v>2400</v>
      </c>
      <c r="E953" s="15"/>
      <c r="F953" s="15"/>
      <c r="G953" s="15"/>
      <c r="H953" s="15"/>
      <c r="I953" s="239"/>
      <c r="J953" s="365">
        <v>2400</v>
      </c>
    </row>
    <row r="954" spans="1:10" ht="20.25" x14ac:dyDescent="0.25">
      <c r="A954" s="36"/>
      <c r="B954" s="28"/>
      <c r="C954" s="105" t="s">
        <v>566</v>
      </c>
      <c r="D954" s="73">
        <f>D955+D956+D957+D958+D959</f>
        <v>3788.165</v>
      </c>
      <c r="E954" s="73">
        <f t="shared" ref="E954:J954" si="142">E955+E956+E957+E958+E959</f>
        <v>0</v>
      </c>
      <c r="F954" s="73">
        <f t="shared" si="142"/>
        <v>0</v>
      </c>
      <c r="G954" s="73">
        <f t="shared" si="142"/>
        <v>0</v>
      </c>
      <c r="H954" s="73">
        <f t="shared" si="142"/>
        <v>0</v>
      </c>
      <c r="I954" s="73">
        <f>I955+I956+I957+I958+I959</f>
        <v>0</v>
      </c>
      <c r="J954" s="73">
        <f t="shared" si="142"/>
        <v>0</v>
      </c>
    </row>
    <row r="955" spans="1:10" ht="112.5" x14ac:dyDescent="0.25">
      <c r="A955" s="36"/>
      <c r="B955" s="193">
        <v>1</v>
      </c>
      <c r="C955" s="189" t="s">
        <v>365</v>
      </c>
      <c r="D955" s="183">
        <v>809.34500000000003</v>
      </c>
      <c r="E955" s="120"/>
      <c r="F955" s="120"/>
      <c r="G955" s="352"/>
      <c r="H955" s="120"/>
      <c r="I955" s="75"/>
      <c r="J955" s="365"/>
    </row>
    <row r="956" spans="1:10" ht="112.5" x14ac:dyDescent="0.25">
      <c r="A956" s="36"/>
      <c r="B956" s="193">
        <v>2</v>
      </c>
      <c r="C956" s="189" t="s">
        <v>366</v>
      </c>
      <c r="D956" s="183">
        <v>845.70799999999997</v>
      </c>
      <c r="E956" s="120"/>
      <c r="F956" s="120"/>
      <c r="G956" s="352"/>
      <c r="H956" s="120"/>
      <c r="I956" s="75"/>
      <c r="J956" s="365"/>
    </row>
    <row r="957" spans="1:10" ht="131.25" x14ac:dyDescent="0.25">
      <c r="A957" s="36"/>
      <c r="B957" s="193">
        <v>3</v>
      </c>
      <c r="C957" s="189" t="s">
        <v>367</v>
      </c>
      <c r="D957" s="183">
        <v>1111.7650000000001</v>
      </c>
      <c r="E957" s="120"/>
      <c r="F957" s="120"/>
      <c r="G957" s="352"/>
      <c r="H957" s="120"/>
      <c r="I957" s="75"/>
      <c r="J957" s="365"/>
    </row>
    <row r="958" spans="1:10" ht="112.5" x14ac:dyDescent="0.25">
      <c r="A958" s="36"/>
      <c r="B958" s="193">
        <v>4</v>
      </c>
      <c r="C958" s="189" t="s">
        <v>368</v>
      </c>
      <c r="D958" s="183">
        <v>373.54700000000003</v>
      </c>
      <c r="E958" s="120"/>
      <c r="F958" s="120"/>
      <c r="G958" s="352"/>
      <c r="H958" s="120"/>
      <c r="I958" s="75"/>
      <c r="J958" s="365"/>
    </row>
    <row r="959" spans="1:10" ht="112.5" x14ac:dyDescent="0.25">
      <c r="A959" s="36"/>
      <c r="B959" s="193">
        <v>5</v>
      </c>
      <c r="C959" s="189" t="s">
        <v>369</v>
      </c>
      <c r="D959" s="183">
        <v>647.79999999999995</v>
      </c>
      <c r="E959" s="120"/>
      <c r="F959" s="120"/>
      <c r="G959" s="352"/>
      <c r="H959" s="120"/>
      <c r="I959" s="75"/>
      <c r="J959" s="365"/>
    </row>
    <row r="960" spans="1:10" ht="27.75" customHeight="1" x14ac:dyDescent="0.25">
      <c r="A960" s="36"/>
      <c r="B960" s="28"/>
      <c r="C960" s="105" t="s">
        <v>186</v>
      </c>
      <c r="D960" s="75">
        <f>SUM(D961:D1013)</f>
        <v>32921.535190000002</v>
      </c>
      <c r="E960" s="75">
        <f t="shared" ref="E960:J960" si="143">SUM(E961:E1013)</f>
        <v>0</v>
      </c>
      <c r="F960" s="75">
        <f t="shared" si="143"/>
        <v>0</v>
      </c>
      <c r="G960" s="75">
        <f t="shared" si="143"/>
        <v>0</v>
      </c>
      <c r="H960" s="75">
        <f t="shared" si="143"/>
        <v>0</v>
      </c>
      <c r="I960" s="75">
        <f>SUM(I961:I1013)</f>
        <v>0</v>
      </c>
      <c r="J960" s="75">
        <f t="shared" si="143"/>
        <v>0</v>
      </c>
    </row>
    <row r="961" spans="1:10" ht="75" x14ac:dyDescent="0.25">
      <c r="A961" s="36"/>
      <c r="B961" s="193">
        <v>1</v>
      </c>
      <c r="C961" s="195" t="s">
        <v>370</v>
      </c>
      <c r="D961" s="183">
        <v>515.399</v>
      </c>
      <c r="E961" s="365"/>
      <c r="F961" s="120"/>
      <c r="G961" s="352"/>
      <c r="H961" s="365"/>
      <c r="I961" s="73"/>
      <c r="J961" s="365"/>
    </row>
    <row r="962" spans="1:10" ht="75" x14ac:dyDescent="0.25">
      <c r="A962" s="36"/>
      <c r="B962" s="193">
        <v>2</v>
      </c>
      <c r="C962" s="195" t="s">
        <v>371</v>
      </c>
      <c r="D962" s="183">
        <v>478.29158000000001</v>
      </c>
      <c r="E962" s="365"/>
      <c r="F962" s="120"/>
      <c r="G962" s="352"/>
      <c r="H962" s="365"/>
      <c r="I962" s="73"/>
      <c r="J962" s="365"/>
    </row>
    <row r="963" spans="1:10" ht="75" x14ac:dyDescent="0.25">
      <c r="A963" s="36"/>
      <c r="B963" s="193">
        <v>3</v>
      </c>
      <c r="C963" s="195" t="s">
        <v>372</v>
      </c>
      <c r="D963" s="183">
        <v>1051.0866100000001</v>
      </c>
      <c r="E963" s="365"/>
      <c r="F963" s="120"/>
      <c r="G963" s="352"/>
      <c r="H963" s="365"/>
      <c r="I963" s="73"/>
      <c r="J963" s="365"/>
    </row>
    <row r="964" spans="1:10" ht="93.75" x14ac:dyDescent="0.25">
      <c r="A964" s="36"/>
      <c r="B964" s="193">
        <v>4</v>
      </c>
      <c r="C964" s="195" t="s">
        <v>578</v>
      </c>
      <c r="D964" s="184">
        <v>454.96600000000001</v>
      </c>
      <c r="E964" s="369"/>
      <c r="F964" s="415"/>
      <c r="G964" s="374"/>
      <c r="H964" s="369"/>
      <c r="I964" s="74"/>
      <c r="J964" s="369"/>
    </row>
    <row r="965" spans="1:10" ht="93.75" x14ac:dyDescent="0.25">
      <c r="A965" s="36"/>
      <c r="B965" s="193">
        <v>5</v>
      </c>
      <c r="C965" s="195" t="s">
        <v>579</v>
      </c>
      <c r="D965" s="184">
        <v>670.81799999999998</v>
      </c>
      <c r="E965" s="369"/>
      <c r="F965" s="415"/>
      <c r="G965" s="374"/>
      <c r="H965" s="369"/>
      <c r="I965" s="74"/>
      <c r="J965" s="369"/>
    </row>
    <row r="966" spans="1:10" ht="93.75" x14ac:dyDescent="0.25">
      <c r="A966" s="36"/>
      <c r="B966" s="193">
        <v>6</v>
      </c>
      <c r="C966" s="195" t="s">
        <v>580</v>
      </c>
      <c r="D966" s="184">
        <v>676.82500000000005</v>
      </c>
      <c r="E966" s="369"/>
      <c r="F966" s="415"/>
      <c r="G966" s="374"/>
      <c r="H966" s="369"/>
      <c r="I966" s="74"/>
      <c r="J966" s="369"/>
    </row>
    <row r="967" spans="1:10" ht="93.75" x14ac:dyDescent="0.25">
      <c r="A967" s="36"/>
      <c r="B967" s="193">
        <v>7</v>
      </c>
      <c r="C967" s="195" t="s">
        <v>581</v>
      </c>
      <c r="D967" s="184">
        <v>684.73800000000006</v>
      </c>
      <c r="E967" s="369"/>
      <c r="F967" s="415"/>
      <c r="G967" s="374"/>
      <c r="H967" s="369"/>
      <c r="I967" s="74"/>
      <c r="J967" s="369"/>
    </row>
    <row r="968" spans="1:10" ht="93.75" x14ac:dyDescent="0.25">
      <c r="A968" s="36"/>
      <c r="B968" s="193">
        <v>8</v>
      </c>
      <c r="C968" s="195" t="s">
        <v>582</v>
      </c>
      <c r="D968" s="184">
        <v>669.19799999999998</v>
      </c>
      <c r="E968" s="369"/>
      <c r="F968" s="415"/>
      <c r="G968" s="374"/>
      <c r="H968" s="369"/>
      <c r="I968" s="74"/>
      <c r="J968" s="369"/>
    </row>
    <row r="969" spans="1:10" ht="93.75" x14ac:dyDescent="0.25">
      <c r="A969" s="36"/>
      <c r="B969" s="193">
        <v>9</v>
      </c>
      <c r="C969" s="195" t="s">
        <v>583</v>
      </c>
      <c r="D969" s="184">
        <v>1059.652</v>
      </c>
      <c r="E969" s="369"/>
      <c r="F969" s="415"/>
      <c r="G969" s="374"/>
      <c r="H969" s="369"/>
      <c r="I969" s="74"/>
      <c r="J969" s="369"/>
    </row>
    <row r="970" spans="1:10" ht="93.75" x14ac:dyDescent="0.25">
      <c r="A970" s="36"/>
      <c r="B970" s="193">
        <v>10</v>
      </c>
      <c r="C970" s="195" t="s">
        <v>584</v>
      </c>
      <c r="D970" s="184">
        <v>1059.652</v>
      </c>
      <c r="E970" s="369"/>
      <c r="F970" s="415"/>
      <c r="G970" s="374"/>
      <c r="H970" s="369"/>
      <c r="I970" s="74"/>
      <c r="J970" s="369"/>
    </row>
    <row r="971" spans="1:10" ht="93.75" x14ac:dyDescent="0.25">
      <c r="A971" s="36"/>
      <c r="B971" s="193">
        <v>11</v>
      </c>
      <c r="C971" s="195" t="s">
        <v>585</v>
      </c>
      <c r="D971" s="184">
        <v>1005.655</v>
      </c>
      <c r="E971" s="369"/>
      <c r="F971" s="415"/>
      <c r="G971" s="374"/>
      <c r="H971" s="369"/>
      <c r="I971" s="74"/>
      <c r="J971" s="369"/>
    </row>
    <row r="972" spans="1:10" ht="93.75" x14ac:dyDescent="0.25">
      <c r="A972" s="36"/>
      <c r="B972" s="193">
        <v>12</v>
      </c>
      <c r="C972" s="195" t="s">
        <v>586</v>
      </c>
      <c r="D972" s="184">
        <v>1048.277</v>
      </c>
      <c r="E972" s="369"/>
      <c r="F972" s="415"/>
      <c r="G972" s="374"/>
      <c r="H972" s="369"/>
      <c r="I972" s="74"/>
      <c r="J972" s="369"/>
    </row>
    <row r="973" spans="1:10" ht="75" x14ac:dyDescent="0.25">
      <c r="A973" s="36"/>
      <c r="B973" s="193">
        <v>13</v>
      </c>
      <c r="C973" s="195" t="s">
        <v>587</v>
      </c>
      <c r="D973" s="184">
        <v>194.52099999999999</v>
      </c>
      <c r="E973" s="365"/>
      <c r="F973" s="120"/>
      <c r="G973" s="352"/>
      <c r="H973" s="365"/>
      <c r="I973" s="73"/>
      <c r="J973" s="365"/>
    </row>
    <row r="974" spans="1:10" ht="75" x14ac:dyDescent="0.25">
      <c r="A974" s="36"/>
      <c r="B974" s="193">
        <v>14</v>
      </c>
      <c r="C974" s="195" t="s">
        <v>588</v>
      </c>
      <c r="D974" s="184">
        <v>597.46600000000001</v>
      </c>
      <c r="E974" s="365"/>
      <c r="F974" s="120"/>
      <c r="G974" s="352"/>
      <c r="H974" s="365"/>
      <c r="I974" s="73"/>
      <c r="J974" s="365"/>
    </row>
    <row r="975" spans="1:10" ht="75" x14ac:dyDescent="0.25">
      <c r="A975" s="36"/>
      <c r="B975" s="193">
        <v>15</v>
      </c>
      <c r="C975" s="195" t="s">
        <v>589</v>
      </c>
      <c r="D975" s="184">
        <v>407.02699999999999</v>
      </c>
      <c r="E975" s="365"/>
      <c r="F975" s="120"/>
      <c r="G975" s="352"/>
      <c r="H975" s="365"/>
      <c r="I975" s="73"/>
      <c r="J975" s="365"/>
    </row>
    <row r="976" spans="1:10" ht="93.75" x14ac:dyDescent="0.25">
      <c r="A976" s="36"/>
      <c r="B976" s="28">
        <v>16</v>
      </c>
      <c r="C976" s="6" t="s">
        <v>590</v>
      </c>
      <c r="D976" s="14">
        <v>1495</v>
      </c>
      <c r="E976" s="365"/>
      <c r="F976" s="120"/>
      <c r="G976" s="352"/>
      <c r="H976" s="365"/>
      <c r="I976" s="73"/>
      <c r="J976" s="365"/>
    </row>
    <row r="977" spans="1:10" ht="93.75" x14ac:dyDescent="0.25">
      <c r="A977" s="36"/>
      <c r="B977" s="28">
        <v>17</v>
      </c>
      <c r="C977" s="6" t="s">
        <v>591</v>
      </c>
      <c r="D977" s="14">
        <v>371.48</v>
      </c>
      <c r="E977" s="365"/>
      <c r="F977" s="120"/>
      <c r="G977" s="352"/>
      <c r="H977" s="365"/>
      <c r="I977" s="73"/>
      <c r="J977" s="365"/>
    </row>
    <row r="978" spans="1:10" ht="93.75" x14ac:dyDescent="0.25">
      <c r="A978" s="36"/>
      <c r="B978" s="28">
        <v>18</v>
      </c>
      <c r="C978" s="6" t="s">
        <v>592</v>
      </c>
      <c r="D978" s="14">
        <v>171.34</v>
      </c>
      <c r="E978" s="365"/>
      <c r="F978" s="120"/>
      <c r="G978" s="352"/>
      <c r="H978" s="365"/>
      <c r="I978" s="73"/>
      <c r="J978" s="365"/>
    </row>
    <row r="979" spans="1:10" ht="75" x14ac:dyDescent="0.25">
      <c r="A979" s="36"/>
      <c r="B979" s="28">
        <v>19</v>
      </c>
      <c r="C979" s="6" t="s">
        <v>593</v>
      </c>
      <c r="D979" s="14">
        <v>573.49</v>
      </c>
      <c r="E979" s="365"/>
      <c r="F979" s="120"/>
      <c r="G979" s="352"/>
      <c r="H979" s="365"/>
      <c r="I979" s="73"/>
      <c r="J979" s="365"/>
    </row>
    <row r="980" spans="1:10" ht="75" x14ac:dyDescent="0.25">
      <c r="A980" s="36"/>
      <c r="B980" s="28">
        <v>20</v>
      </c>
      <c r="C980" s="6" t="s">
        <v>594</v>
      </c>
      <c r="D980" s="14">
        <v>437.28</v>
      </c>
      <c r="E980" s="365"/>
      <c r="F980" s="120"/>
      <c r="G980" s="352"/>
      <c r="H980" s="365"/>
      <c r="I980" s="73"/>
      <c r="J980" s="365"/>
    </row>
    <row r="981" spans="1:10" ht="75" x14ac:dyDescent="0.25">
      <c r="A981" s="36"/>
      <c r="B981" s="28">
        <v>21</v>
      </c>
      <c r="C981" s="6" t="s">
        <v>595</v>
      </c>
      <c r="D981" s="14">
        <v>465.53</v>
      </c>
      <c r="E981" s="365"/>
      <c r="F981" s="120"/>
      <c r="G981" s="352"/>
      <c r="H981" s="365"/>
      <c r="I981" s="73"/>
      <c r="J981" s="365"/>
    </row>
    <row r="982" spans="1:10" ht="75" x14ac:dyDescent="0.25">
      <c r="A982" s="36"/>
      <c r="B982" s="28">
        <v>22</v>
      </c>
      <c r="C982" s="6" t="s">
        <v>596</v>
      </c>
      <c r="D982" s="14">
        <v>483.36</v>
      </c>
      <c r="E982" s="365"/>
      <c r="F982" s="120"/>
      <c r="G982" s="352"/>
      <c r="H982" s="365"/>
      <c r="I982" s="73"/>
      <c r="J982" s="365"/>
    </row>
    <row r="983" spans="1:10" ht="75" x14ac:dyDescent="0.25">
      <c r="A983" s="36"/>
      <c r="B983" s="28">
        <v>23</v>
      </c>
      <c r="C983" s="6" t="s">
        <v>597</v>
      </c>
      <c r="D983" s="14">
        <v>481.76</v>
      </c>
      <c r="E983" s="365"/>
      <c r="F983" s="120"/>
      <c r="G983" s="352"/>
      <c r="H983" s="365"/>
      <c r="I983" s="73"/>
      <c r="J983" s="365"/>
    </row>
    <row r="984" spans="1:10" ht="75" x14ac:dyDescent="0.25">
      <c r="A984" s="36"/>
      <c r="B984" s="28">
        <v>24</v>
      </c>
      <c r="C984" s="6" t="s">
        <v>598</v>
      </c>
      <c r="D984" s="14">
        <v>602.49</v>
      </c>
      <c r="E984" s="365"/>
      <c r="F984" s="120"/>
      <c r="G984" s="352"/>
      <c r="H984" s="365"/>
      <c r="I984" s="73"/>
      <c r="J984" s="365"/>
    </row>
    <row r="985" spans="1:10" ht="75" x14ac:dyDescent="0.25">
      <c r="A985" s="36"/>
      <c r="B985" s="28">
        <v>25</v>
      </c>
      <c r="C985" s="6" t="s">
        <v>599</v>
      </c>
      <c r="D985" s="14">
        <v>408.93</v>
      </c>
      <c r="E985" s="365"/>
      <c r="F985" s="120"/>
      <c r="G985" s="352"/>
      <c r="H985" s="365"/>
      <c r="I985" s="73"/>
      <c r="J985" s="365"/>
    </row>
    <row r="986" spans="1:10" ht="75" x14ac:dyDescent="0.25">
      <c r="A986" s="36"/>
      <c r="B986" s="28">
        <v>26</v>
      </c>
      <c r="C986" s="6" t="s">
        <v>600</v>
      </c>
      <c r="D986" s="14">
        <v>446.98</v>
      </c>
      <c r="E986" s="365"/>
      <c r="F986" s="120"/>
      <c r="G986" s="352"/>
      <c r="H986" s="365"/>
      <c r="I986" s="73"/>
      <c r="J986" s="365"/>
    </row>
    <row r="987" spans="1:10" ht="75" x14ac:dyDescent="0.25">
      <c r="A987" s="36"/>
      <c r="B987" s="28">
        <v>27</v>
      </c>
      <c r="C987" s="6" t="s">
        <v>601</v>
      </c>
      <c r="D987" s="14">
        <v>431.43</v>
      </c>
      <c r="E987" s="365"/>
      <c r="F987" s="120"/>
      <c r="G987" s="352"/>
      <c r="H987" s="365"/>
      <c r="I987" s="73"/>
      <c r="J987" s="365"/>
    </row>
    <row r="988" spans="1:10" ht="75" x14ac:dyDescent="0.25">
      <c r="A988" s="36"/>
      <c r="B988" s="28">
        <v>28</v>
      </c>
      <c r="C988" s="6" t="s">
        <v>602</v>
      </c>
      <c r="D988" s="14">
        <v>549.02</v>
      </c>
      <c r="E988" s="365"/>
      <c r="F988" s="120"/>
      <c r="G988" s="352"/>
      <c r="H988" s="365"/>
      <c r="I988" s="73"/>
      <c r="J988" s="365"/>
    </row>
    <row r="989" spans="1:10" ht="75" x14ac:dyDescent="0.25">
      <c r="A989" s="36"/>
      <c r="B989" s="28">
        <v>29</v>
      </c>
      <c r="C989" s="6" t="s">
        <v>603</v>
      </c>
      <c r="D989" s="14">
        <v>514.12</v>
      </c>
      <c r="E989" s="365"/>
      <c r="F989" s="120"/>
      <c r="G989" s="352"/>
      <c r="H989" s="365"/>
      <c r="I989" s="73"/>
      <c r="J989" s="365"/>
    </row>
    <row r="990" spans="1:10" ht="75" x14ac:dyDescent="0.25">
      <c r="A990" s="36"/>
      <c r="B990" s="28">
        <v>30</v>
      </c>
      <c r="C990" s="6" t="s">
        <v>604</v>
      </c>
      <c r="D990" s="14">
        <v>449.07</v>
      </c>
      <c r="E990" s="365"/>
      <c r="F990" s="120"/>
      <c r="G990" s="352"/>
      <c r="H990" s="365"/>
      <c r="I990" s="73"/>
      <c r="J990" s="365"/>
    </row>
    <row r="991" spans="1:10" ht="75" x14ac:dyDescent="0.25">
      <c r="A991" s="36"/>
      <c r="B991" s="28">
        <v>31</v>
      </c>
      <c r="C991" s="6" t="s">
        <v>605</v>
      </c>
      <c r="D991" s="14">
        <v>523.9</v>
      </c>
      <c r="E991" s="365"/>
      <c r="F991" s="120"/>
      <c r="G991" s="352"/>
      <c r="H991" s="365"/>
      <c r="I991" s="73"/>
      <c r="J991" s="365"/>
    </row>
    <row r="992" spans="1:10" ht="75" x14ac:dyDescent="0.25">
      <c r="A992" s="36"/>
      <c r="B992" s="28">
        <v>32</v>
      </c>
      <c r="C992" s="6" t="s">
        <v>606</v>
      </c>
      <c r="D992" s="14">
        <v>462.75</v>
      </c>
      <c r="E992" s="365"/>
      <c r="F992" s="120"/>
      <c r="G992" s="352"/>
      <c r="H992" s="365"/>
      <c r="I992" s="73"/>
      <c r="J992" s="365"/>
    </row>
    <row r="993" spans="1:10" ht="75" x14ac:dyDescent="0.25">
      <c r="A993" s="36"/>
      <c r="B993" s="28">
        <v>33</v>
      </c>
      <c r="C993" s="6" t="s">
        <v>607</v>
      </c>
      <c r="D993" s="14">
        <v>518.04999999999995</v>
      </c>
      <c r="E993" s="365"/>
      <c r="F993" s="120"/>
      <c r="G993" s="352"/>
      <c r="H993" s="365"/>
      <c r="I993" s="73"/>
      <c r="J993" s="365"/>
    </row>
    <row r="994" spans="1:10" ht="75" x14ac:dyDescent="0.25">
      <c r="A994" s="36"/>
      <c r="B994" s="28">
        <v>34</v>
      </c>
      <c r="C994" s="6" t="s">
        <v>608</v>
      </c>
      <c r="D994" s="14">
        <v>538.70000000000005</v>
      </c>
      <c r="E994" s="365"/>
      <c r="F994" s="120"/>
      <c r="G994" s="352"/>
      <c r="H994" s="365"/>
      <c r="I994" s="73"/>
      <c r="J994" s="365"/>
    </row>
    <row r="995" spans="1:10" ht="93.75" x14ac:dyDescent="0.25">
      <c r="A995" s="36"/>
      <c r="B995" s="28">
        <v>35</v>
      </c>
      <c r="C995" s="6" t="s">
        <v>609</v>
      </c>
      <c r="D995" s="14">
        <v>786.35</v>
      </c>
      <c r="E995" s="365"/>
      <c r="F995" s="120"/>
      <c r="G995" s="352"/>
      <c r="H995" s="365"/>
      <c r="I995" s="73"/>
      <c r="J995" s="365"/>
    </row>
    <row r="996" spans="1:10" ht="75" x14ac:dyDescent="0.25">
      <c r="A996" s="36"/>
      <c r="B996" s="193">
        <v>36</v>
      </c>
      <c r="C996" s="195" t="s">
        <v>610</v>
      </c>
      <c r="D996" s="184">
        <v>858.57399999999996</v>
      </c>
      <c r="E996" s="365"/>
      <c r="F996" s="120"/>
      <c r="G996" s="352"/>
      <c r="H996" s="365"/>
      <c r="I996" s="73"/>
      <c r="J996" s="365"/>
    </row>
    <row r="997" spans="1:10" ht="75" x14ac:dyDescent="0.25">
      <c r="A997" s="36"/>
      <c r="B997" s="28">
        <v>37</v>
      </c>
      <c r="C997" s="6" t="s">
        <v>611</v>
      </c>
      <c r="D997" s="14">
        <v>642.04999999999995</v>
      </c>
      <c r="E997" s="365"/>
      <c r="F997" s="120"/>
      <c r="G997" s="352"/>
      <c r="H997" s="365"/>
      <c r="I997" s="73"/>
      <c r="J997" s="365"/>
    </row>
    <row r="998" spans="1:10" ht="75" x14ac:dyDescent="0.25">
      <c r="A998" s="36"/>
      <c r="B998" s="28">
        <v>38</v>
      </c>
      <c r="C998" s="6" t="s">
        <v>612</v>
      </c>
      <c r="D998" s="14">
        <v>580.09</v>
      </c>
      <c r="E998" s="365"/>
      <c r="F998" s="120"/>
      <c r="G998" s="352"/>
      <c r="H998" s="365"/>
      <c r="I998" s="73"/>
      <c r="J998" s="365"/>
    </row>
    <row r="999" spans="1:10" ht="75" x14ac:dyDescent="0.25">
      <c r="A999" s="36"/>
      <c r="B999" s="28">
        <v>39</v>
      </c>
      <c r="C999" s="6" t="s">
        <v>613</v>
      </c>
      <c r="D999" s="14">
        <v>494.24</v>
      </c>
      <c r="E999" s="365"/>
      <c r="F999" s="120"/>
      <c r="G999" s="352"/>
      <c r="H999" s="365"/>
      <c r="I999" s="73"/>
      <c r="J999" s="365"/>
    </row>
    <row r="1000" spans="1:10" ht="75" x14ac:dyDescent="0.25">
      <c r="A1000" s="36"/>
      <c r="B1000" s="28">
        <v>40</v>
      </c>
      <c r="C1000" s="6" t="s">
        <v>614</v>
      </c>
      <c r="D1000" s="14">
        <v>608.49</v>
      </c>
      <c r="E1000" s="365"/>
      <c r="F1000" s="120"/>
      <c r="G1000" s="352"/>
      <c r="H1000" s="365"/>
      <c r="I1000" s="73"/>
      <c r="J1000" s="365"/>
    </row>
    <row r="1001" spans="1:10" ht="75" x14ac:dyDescent="0.25">
      <c r="A1001" s="36"/>
      <c r="B1001" s="28">
        <v>41</v>
      </c>
      <c r="C1001" s="6" t="s">
        <v>615</v>
      </c>
      <c r="D1001" s="14">
        <v>927.4</v>
      </c>
      <c r="E1001" s="365"/>
      <c r="F1001" s="120"/>
      <c r="G1001" s="352"/>
      <c r="H1001" s="365"/>
      <c r="I1001" s="73"/>
      <c r="J1001" s="365"/>
    </row>
    <row r="1002" spans="1:10" ht="75" x14ac:dyDescent="0.25">
      <c r="A1002" s="36"/>
      <c r="B1002" s="193">
        <v>42</v>
      </c>
      <c r="C1002" s="195" t="s">
        <v>616</v>
      </c>
      <c r="D1002" s="184">
        <v>860.28</v>
      </c>
      <c r="E1002" s="365"/>
      <c r="F1002" s="120"/>
      <c r="G1002" s="352"/>
      <c r="H1002" s="365"/>
      <c r="I1002" s="73"/>
      <c r="J1002" s="365"/>
    </row>
    <row r="1003" spans="1:10" ht="75" x14ac:dyDescent="0.25">
      <c r="A1003" s="36"/>
      <c r="B1003" s="28">
        <v>43</v>
      </c>
      <c r="C1003" s="6" t="s">
        <v>617</v>
      </c>
      <c r="D1003" s="14">
        <v>431.68</v>
      </c>
      <c r="E1003" s="365"/>
      <c r="F1003" s="120"/>
      <c r="G1003" s="352"/>
      <c r="H1003" s="365"/>
      <c r="I1003" s="73"/>
      <c r="J1003" s="365"/>
    </row>
    <row r="1004" spans="1:10" ht="75" x14ac:dyDescent="0.25">
      <c r="A1004" s="36"/>
      <c r="B1004" s="28">
        <v>44</v>
      </c>
      <c r="C1004" s="6" t="s">
        <v>618</v>
      </c>
      <c r="D1004" s="14">
        <v>405.54</v>
      </c>
      <c r="E1004" s="365"/>
      <c r="F1004" s="120"/>
      <c r="G1004" s="352"/>
      <c r="H1004" s="365"/>
      <c r="I1004" s="73"/>
      <c r="J1004" s="365"/>
    </row>
    <row r="1005" spans="1:10" ht="75" x14ac:dyDescent="0.25">
      <c r="A1005" s="36"/>
      <c r="B1005" s="28">
        <v>45</v>
      </c>
      <c r="C1005" s="6" t="s">
        <v>619</v>
      </c>
      <c r="D1005" s="14">
        <v>427.71</v>
      </c>
      <c r="E1005" s="365"/>
      <c r="F1005" s="120"/>
      <c r="G1005" s="352"/>
      <c r="H1005" s="365"/>
      <c r="I1005" s="73"/>
      <c r="J1005" s="365"/>
    </row>
    <row r="1006" spans="1:10" ht="75" x14ac:dyDescent="0.25">
      <c r="A1006" s="36"/>
      <c r="B1006" s="28">
        <v>46</v>
      </c>
      <c r="C1006" s="6" t="s">
        <v>620</v>
      </c>
      <c r="D1006" s="14">
        <v>999.6</v>
      </c>
      <c r="E1006" s="365"/>
      <c r="F1006" s="120"/>
      <c r="G1006" s="352"/>
      <c r="H1006" s="365"/>
      <c r="I1006" s="73"/>
      <c r="J1006" s="365"/>
    </row>
    <row r="1007" spans="1:10" ht="75" x14ac:dyDescent="0.25">
      <c r="A1007" s="36"/>
      <c r="B1007" s="28">
        <v>47</v>
      </c>
      <c r="C1007" s="6" t="s">
        <v>621</v>
      </c>
      <c r="D1007" s="14">
        <v>584.85</v>
      </c>
      <c r="E1007" s="365"/>
      <c r="F1007" s="120"/>
      <c r="G1007" s="352"/>
      <c r="H1007" s="365"/>
      <c r="I1007" s="73"/>
      <c r="J1007" s="365"/>
    </row>
    <row r="1008" spans="1:10" ht="93.75" x14ac:dyDescent="0.25">
      <c r="A1008" s="36"/>
      <c r="B1008" s="28">
        <v>48</v>
      </c>
      <c r="C1008" s="6" t="s">
        <v>622</v>
      </c>
      <c r="D1008" s="14">
        <v>887.39</v>
      </c>
      <c r="E1008" s="365"/>
      <c r="F1008" s="120"/>
      <c r="G1008" s="352"/>
      <c r="H1008" s="365"/>
      <c r="I1008" s="73"/>
      <c r="J1008" s="365"/>
    </row>
    <row r="1009" spans="1:10" ht="112.5" x14ac:dyDescent="0.25">
      <c r="A1009" s="36"/>
      <c r="B1009" s="28">
        <v>49</v>
      </c>
      <c r="C1009" s="6" t="s">
        <v>623</v>
      </c>
      <c r="D1009" s="14">
        <v>1076.93</v>
      </c>
      <c r="E1009" s="365"/>
      <c r="F1009" s="120"/>
      <c r="G1009" s="352"/>
      <c r="H1009" s="365"/>
      <c r="I1009" s="73"/>
      <c r="J1009" s="365"/>
    </row>
    <row r="1010" spans="1:10" ht="75" x14ac:dyDescent="0.25">
      <c r="A1010" s="36"/>
      <c r="B1010" s="28">
        <v>50</v>
      </c>
      <c r="C1010" s="6" t="s">
        <v>624</v>
      </c>
      <c r="D1010" s="14">
        <v>122.69</v>
      </c>
      <c r="E1010" s="365"/>
      <c r="F1010" s="120"/>
      <c r="G1010" s="352"/>
      <c r="H1010" s="365"/>
      <c r="I1010" s="73"/>
      <c r="J1010" s="365"/>
    </row>
    <row r="1011" spans="1:10" ht="93.75" x14ac:dyDescent="0.25">
      <c r="A1011" s="36"/>
      <c r="B1011" s="28">
        <v>51</v>
      </c>
      <c r="C1011" s="6" t="s">
        <v>625</v>
      </c>
      <c r="D1011" s="14">
        <v>474.03699999999998</v>
      </c>
      <c r="E1011" s="365"/>
      <c r="F1011" s="120"/>
      <c r="G1011" s="352"/>
      <c r="H1011" s="365"/>
      <c r="I1011" s="73"/>
      <c r="J1011" s="365"/>
    </row>
    <row r="1012" spans="1:10" ht="93.75" x14ac:dyDescent="0.25">
      <c r="A1012" s="36"/>
      <c r="B1012" s="28">
        <v>52</v>
      </c>
      <c r="C1012" s="6" t="s">
        <v>626</v>
      </c>
      <c r="D1012" s="14">
        <v>584.85</v>
      </c>
      <c r="E1012" s="365"/>
      <c r="F1012" s="120"/>
      <c r="G1012" s="352"/>
      <c r="H1012" s="365"/>
      <c r="I1012" s="73"/>
      <c r="J1012" s="365"/>
    </row>
    <row r="1013" spans="1:10" ht="75" x14ac:dyDescent="0.25">
      <c r="A1013" s="36"/>
      <c r="B1013" s="28">
        <v>53</v>
      </c>
      <c r="C1013" s="6" t="s">
        <v>674</v>
      </c>
      <c r="D1013" s="14">
        <v>670.53200000000004</v>
      </c>
      <c r="E1013" s="365"/>
      <c r="F1013" s="120"/>
      <c r="G1013" s="352"/>
      <c r="H1013" s="365"/>
      <c r="I1013" s="73"/>
      <c r="J1013" s="365"/>
    </row>
    <row r="1014" spans="1:10" ht="20.25" x14ac:dyDescent="0.25">
      <c r="A1014" s="36"/>
      <c r="B1014" s="28"/>
      <c r="C1014" s="105" t="s">
        <v>572</v>
      </c>
      <c r="D1014" s="75">
        <f>D1015</f>
        <v>1498.328</v>
      </c>
      <c r="E1014" s="75">
        <f t="shared" ref="E1014:J1014" si="144">E1015</f>
        <v>0</v>
      </c>
      <c r="F1014" s="75">
        <f t="shared" si="144"/>
        <v>0</v>
      </c>
      <c r="G1014" s="75">
        <f t="shared" si="144"/>
        <v>0</v>
      </c>
      <c r="H1014" s="75">
        <f t="shared" si="144"/>
        <v>0</v>
      </c>
      <c r="I1014" s="75">
        <f t="shared" si="144"/>
        <v>0</v>
      </c>
      <c r="J1014" s="75">
        <f t="shared" si="144"/>
        <v>0</v>
      </c>
    </row>
    <row r="1015" spans="1:10" ht="131.25" x14ac:dyDescent="0.25">
      <c r="A1015" s="36"/>
      <c r="B1015" s="193">
        <v>1</v>
      </c>
      <c r="C1015" s="195" t="s">
        <v>373</v>
      </c>
      <c r="D1015" s="190">
        <v>1498.328</v>
      </c>
      <c r="E1015" s="365"/>
      <c r="F1015" s="365"/>
      <c r="G1015" s="352"/>
      <c r="H1015" s="365"/>
      <c r="I1015" s="73"/>
      <c r="J1015" s="365"/>
    </row>
    <row r="1016" spans="1:10" ht="40.5" x14ac:dyDescent="0.25">
      <c r="A1016" s="36"/>
      <c r="B1016" s="28"/>
      <c r="C1016" s="177" t="s">
        <v>565</v>
      </c>
      <c r="D1016" s="73">
        <f>D1017+D1018</f>
        <v>20144.135000000002</v>
      </c>
      <c r="E1016" s="73">
        <f t="shared" ref="E1016:J1016" si="145">E1017+E1018</f>
        <v>0</v>
      </c>
      <c r="F1016" s="73">
        <f t="shared" si="145"/>
        <v>0</v>
      </c>
      <c r="G1016" s="73">
        <f t="shared" si="145"/>
        <v>0</v>
      </c>
      <c r="H1016" s="73">
        <f t="shared" si="145"/>
        <v>0</v>
      </c>
      <c r="I1016" s="73">
        <f>I1017+I1018</f>
        <v>0</v>
      </c>
      <c r="J1016" s="73">
        <f t="shared" si="145"/>
        <v>0</v>
      </c>
    </row>
    <row r="1017" spans="1:10" ht="75" x14ac:dyDescent="0.25">
      <c r="A1017" s="36"/>
      <c r="B1017" s="7">
        <v>1</v>
      </c>
      <c r="C1017" s="7" t="s">
        <v>499</v>
      </c>
      <c r="D1017" s="2">
        <v>5367.1239999999998</v>
      </c>
      <c r="E1017" s="33"/>
      <c r="F1017" s="33"/>
      <c r="G1017" s="352"/>
      <c r="H1017" s="33"/>
      <c r="I1017" s="33"/>
      <c r="J1017" s="33"/>
    </row>
    <row r="1018" spans="1:10" ht="112.5" x14ac:dyDescent="0.25">
      <c r="A1018" s="36"/>
      <c r="B1018" s="7">
        <v>2</v>
      </c>
      <c r="C1018" s="25" t="s">
        <v>509</v>
      </c>
      <c r="D1018" s="65">
        <v>14777.011</v>
      </c>
      <c r="E1018" s="33"/>
      <c r="F1018" s="33"/>
      <c r="G1018" s="352"/>
      <c r="H1018" s="33"/>
      <c r="I1018" s="33"/>
      <c r="J1018" s="33"/>
    </row>
    <row r="1019" spans="1:10" ht="20.25" x14ac:dyDescent="0.25">
      <c r="A1019" s="36"/>
      <c r="B1019" s="28"/>
      <c r="C1019" s="105" t="s">
        <v>185</v>
      </c>
      <c r="D1019" s="73">
        <f>D1020+D1021+D1022</f>
        <v>3585.4840000000004</v>
      </c>
      <c r="E1019" s="73">
        <f t="shared" ref="E1019:J1019" si="146">E1020+E1021+E1022</f>
        <v>0</v>
      </c>
      <c r="F1019" s="73">
        <f t="shared" si="146"/>
        <v>0</v>
      </c>
      <c r="G1019" s="73">
        <f t="shared" si="146"/>
        <v>2645.989</v>
      </c>
      <c r="H1019" s="73">
        <f t="shared" si="146"/>
        <v>0</v>
      </c>
      <c r="I1019" s="73">
        <f>I1020+I1021+I1022</f>
        <v>0</v>
      </c>
      <c r="J1019" s="73">
        <f t="shared" si="146"/>
        <v>0</v>
      </c>
    </row>
    <row r="1020" spans="1:10" ht="150" x14ac:dyDescent="0.25">
      <c r="A1020" s="36"/>
      <c r="B1020" s="193">
        <v>1</v>
      </c>
      <c r="C1020" s="189" t="s">
        <v>374</v>
      </c>
      <c r="D1020" s="183">
        <v>1499.569</v>
      </c>
      <c r="E1020" s="365"/>
      <c r="F1020" s="120"/>
      <c r="G1020" s="360">
        <v>1145.99</v>
      </c>
      <c r="H1020" s="365"/>
      <c r="I1020" s="73"/>
      <c r="J1020" s="365"/>
    </row>
    <row r="1021" spans="1:10" ht="199.5" customHeight="1" x14ac:dyDescent="0.25">
      <c r="A1021" s="36"/>
      <c r="B1021" s="193">
        <v>2</v>
      </c>
      <c r="C1021" s="203" t="s">
        <v>668</v>
      </c>
      <c r="D1021" s="183">
        <v>585.91600000000005</v>
      </c>
      <c r="E1021" s="365"/>
      <c r="F1021" s="120"/>
      <c r="G1021" s="352"/>
      <c r="H1021" s="365"/>
      <c r="I1021" s="73"/>
      <c r="J1021" s="365"/>
    </row>
    <row r="1022" spans="1:10" s="235" customFormat="1" ht="141.75" customHeight="1" x14ac:dyDescent="0.25">
      <c r="A1022" s="36"/>
      <c r="B1022" s="248">
        <v>3</v>
      </c>
      <c r="C1022" s="29" t="s">
        <v>845</v>
      </c>
      <c r="D1022" s="16">
        <v>1499.999</v>
      </c>
      <c r="E1022" s="369"/>
      <c r="F1022" s="415"/>
      <c r="G1022" s="360">
        <v>1499.999</v>
      </c>
      <c r="H1022" s="369"/>
      <c r="I1022" s="74"/>
      <c r="J1022" s="369"/>
    </row>
    <row r="1023" spans="1:10" ht="20.25" x14ac:dyDescent="0.25">
      <c r="A1023" s="36"/>
      <c r="B1023" s="28"/>
      <c r="C1023" s="105" t="s">
        <v>567</v>
      </c>
      <c r="D1023" s="75">
        <f>D1024+D1025</f>
        <v>2992.0150000000003</v>
      </c>
      <c r="E1023" s="75">
        <f t="shared" ref="E1023:J1023" si="147">E1024+E1025</f>
        <v>0</v>
      </c>
      <c r="F1023" s="75">
        <f t="shared" si="147"/>
        <v>0</v>
      </c>
      <c r="G1023" s="75">
        <f t="shared" si="147"/>
        <v>0</v>
      </c>
      <c r="H1023" s="75">
        <f t="shared" si="147"/>
        <v>0</v>
      </c>
      <c r="I1023" s="75">
        <f>I1024+I1025</f>
        <v>0</v>
      </c>
      <c r="J1023" s="75">
        <f t="shared" si="147"/>
        <v>0</v>
      </c>
    </row>
    <row r="1024" spans="1:10" ht="131.25" x14ac:dyDescent="0.25">
      <c r="A1024" s="36"/>
      <c r="B1024" s="193">
        <v>1</v>
      </c>
      <c r="C1024" s="204" t="s">
        <v>669</v>
      </c>
      <c r="D1024" s="184">
        <v>1499.5550000000001</v>
      </c>
      <c r="E1024" s="365"/>
      <c r="F1024" s="120"/>
      <c r="G1024" s="352"/>
      <c r="H1024" s="365"/>
      <c r="I1024" s="73"/>
      <c r="J1024" s="365"/>
    </row>
    <row r="1025" spans="1:10" ht="150" x14ac:dyDescent="0.25">
      <c r="A1025" s="36"/>
      <c r="B1025" s="28">
        <v>2</v>
      </c>
      <c r="C1025" s="118" t="s">
        <v>670</v>
      </c>
      <c r="D1025" s="14">
        <v>1492.46</v>
      </c>
      <c r="E1025" s="365"/>
      <c r="F1025" s="120"/>
      <c r="G1025" s="352"/>
      <c r="H1025" s="365"/>
      <c r="I1025" s="73"/>
      <c r="J1025" s="365"/>
    </row>
    <row r="1026" spans="1:10" ht="20.25" x14ac:dyDescent="0.25">
      <c r="A1026" s="36"/>
      <c r="B1026" s="28"/>
      <c r="C1026" s="105" t="s">
        <v>568</v>
      </c>
      <c r="D1026" s="75">
        <f>D1027</f>
        <v>3823.93</v>
      </c>
      <c r="E1026" s="75">
        <f t="shared" ref="E1026:J1026" si="148">E1027</f>
        <v>0</v>
      </c>
      <c r="F1026" s="75">
        <f t="shared" si="148"/>
        <v>0</v>
      </c>
      <c r="G1026" s="75">
        <f t="shared" si="148"/>
        <v>0</v>
      </c>
      <c r="H1026" s="75">
        <f t="shared" si="148"/>
        <v>0</v>
      </c>
      <c r="I1026" s="75">
        <f t="shared" si="148"/>
        <v>0</v>
      </c>
      <c r="J1026" s="75">
        <f t="shared" si="148"/>
        <v>0</v>
      </c>
    </row>
    <row r="1027" spans="1:10" ht="75" x14ac:dyDescent="0.25">
      <c r="A1027" s="36"/>
      <c r="B1027" s="28">
        <v>1</v>
      </c>
      <c r="C1027" s="71" t="s">
        <v>671</v>
      </c>
      <c r="D1027" s="30">
        <v>3823.93</v>
      </c>
      <c r="E1027" s="365"/>
      <c r="F1027" s="120"/>
      <c r="G1027" s="352"/>
      <c r="H1027" s="365"/>
      <c r="I1027" s="73"/>
      <c r="J1027" s="365"/>
    </row>
    <row r="1028" spans="1:10" ht="20.25" x14ac:dyDescent="0.25">
      <c r="A1028" s="36"/>
      <c r="B1028" s="28"/>
      <c r="C1028" s="105" t="s">
        <v>189</v>
      </c>
      <c r="D1028" s="75">
        <f>SUM(D1029:D1030)</f>
        <v>1079.634</v>
      </c>
      <c r="E1028" s="75">
        <f t="shared" ref="E1028:J1028" si="149">SUM(E1029:E1030)</f>
        <v>0</v>
      </c>
      <c r="F1028" s="75">
        <f t="shared" si="149"/>
        <v>0</v>
      </c>
      <c r="G1028" s="75">
        <f t="shared" si="149"/>
        <v>0</v>
      </c>
      <c r="H1028" s="75">
        <f t="shared" si="149"/>
        <v>0</v>
      </c>
      <c r="I1028" s="75">
        <f t="shared" si="149"/>
        <v>0</v>
      </c>
      <c r="J1028" s="75">
        <f t="shared" si="149"/>
        <v>0</v>
      </c>
    </row>
    <row r="1029" spans="1:10" ht="93.75" x14ac:dyDescent="0.25">
      <c r="A1029" s="36"/>
      <c r="B1029" s="28">
        <v>1</v>
      </c>
      <c r="C1029" s="41" t="s">
        <v>672</v>
      </c>
      <c r="D1029" s="14">
        <v>616.08799999999997</v>
      </c>
      <c r="E1029" s="365"/>
      <c r="F1029" s="120"/>
      <c r="G1029" s="352"/>
      <c r="H1029" s="365"/>
      <c r="I1029" s="73"/>
      <c r="J1029" s="365"/>
    </row>
    <row r="1030" spans="1:10" ht="168.75" x14ac:dyDescent="0.25">
      <c r="A1030" s="36"/>
      <c r="B1030" s="28">
        <v>2</v>
      </c>
      <c r="C1030" s="41" t="s">
        <v>673</v>
      </c>
      <c r="D1030" s="14">
        <v>463.54599999999999</v>
      </c>
      <c r="E1030" s="365"/>
      <c r="F1030" s="120"/>
      <c r="G1030" s="352"/>
      <c r="H1030" s="365"/>
      <c r="I1030" s="73"/>
      <c r="J1030" s="365"/>
    </row>
    <row r="1031" spans="1:10" s="471" customFormat="1" ht="20.25" x14ac:dyDescent="0.25">
      <c r="A1031" s="445"/>
      <c r="B1031" s="470"/>
      <c r="C1031" s="464" t="s">
        <v>191</v>
      </c>
      <c r="D1031" s="310">
        <f>D1032+D1033</f>
        <v>0</v>
      </c>
      <c r="E1031" s="310">
        <f t="shared" ref="E1031:J1031" si="150">E1032+E1033</f>
        <v>0</v>
      </c>
      <c r="F1031" s="310">
        <f t="shared" si="150"/>
        <v>0</v>
      </c>
      <c r="G1031" s="310">
        <f t="shared" si="150"/>
        <v>149.024</v>
      </c>
      <c r="H1031" s="310">
        <f t="shared" si="150"/>
        <v>0</v>
      </c>
      <c r="I1031" s="310">
        <f t="shared" si="150"/>
        <v>0</v>
      </c>
      <c r="J1031" s="310">
        <f t="shared" si="150"/>
        <v>0</v>
      </c>
    </row>
    <row r="1032" spans="1:10" ht="101.25" x14ac:dyDescent="0.25">
      <c r="A1032" s="36"/>
      <c r="B1032" s="28">
        <v>1</v>
      </c>
      <c r="C1032" s="469" t="s">
        <v>896</v>
      </c>
      <c r="D1032" s="14"/>
      <c r="E1032" s="365"/>
      <c r="F1032" s="120"/>
      <c r="G1032" s="360">
        <v>149.024</v>
      </c>
      <c r="H1032" s="365"/>
      <c r="I1032" s="73"/>
      <c r="J1032" s="365"/>
    </row>
    <row r="1033" spans="1:10" ht="21" x14ac:dyDescent="0.25">
      <c r="A1033" s="36"/>
      <c r="B1033" s="28">
        <v>2</v>
      </c>
      <c r="C1033" s="41"/>
      <c r="D1033" s="14"/>
      <c r="E1033" s="365"/>
      <c r="F1033" s="120"/>
      <c r="G1033" s="352"/>
      <c r="H1033" s="365"/>
      <c r="I1033" s="73"/>
      <c r="J1033" s="365"/>
    </row>
    <row r="1034" spans="1:10" ht="22.5" x14ac:dyDescent="0.25">
      <c r="A1034" s="36"/>
      <c r="B1034" s="650" t="s">
        <v>137</v>
      </c>
      <c r="C1034" s="650"/>
      <c r="D1034" s="59">
        <f>D1035+D1043+D1046+D1060+D1072+D1078+D1081+D1087+D1099+D1101+D1103+D1085</f>
        <v>478671.78700000001</v>
      </c>
      <c r="E1034" s="59">
        <f t="shared" ref="E1034:J1034" si="151">E1035+E1043+E1046+E1060+E1072+E1078+E1081+E1087+E1099+E1101+E1103+E1085</f>
        <v>26553.915200000003</v>
      </c>
      <c r="F1034" s="59">
        <f t="shared" si="151"/>
        <v>0</v>
      </c>
      <c r="G1034" s="59">
        <f t="shared" si="151"/>
        <v>19212.404000000002</v>
      </c>
      <c r="H1034" s="59">
        <f t="shared" si="151"/>
        <v>3864.8058000000005</v>
      </c>
      <c r="I1034" s="59">
        <f t="shared" si="151"/>
        <v>29814.302000000003</v>
      </c>
      <c r="J1034" s="59">
        <f t="shared" si="151"/>
        <v>7820.6409999999996</v>
      </c>
    </row>
    <row r="1035" spans="1:10" ht="45" x14ac:dyDescent="0.25">
      <c r="A1035" s="36"/>
      <c r="B1035" s="107"/>
      <c r="C1035" s="106" t="s">
        <v>569</v>
      </c>
      <c r="D1035" s="59">
        <f>D1036+D1037+D1038+D1039+D1040+D1042+D1041</f>
        <v>15854.899000000001</v>
      </c>
      <c r="E1035" s="59">
        <f>E1036+E1037+E1038+E1039+E1040+E1042+E1041</f>
        <v>0</v>
      </c>
      <c r="F1035" s="59">
        <f>F1036+F1037+F1038+F1039+F1040+F1042+F1041</f>
        <v>0</v>
      </c>
      <c r="G1035" s="59">
        <f>G1036+G1037+G1038+G1039+G1040</f>
        <v>4800</v>
      </c>
      <c r="H1035" s="59">
        <f>H1036+H1037+H1038+H1039+H1040+H1042+H1041</f>
        <v>0</v>
      </c>
      <c r="I1035" s="59">
        <f>I1036+I1037+I1038+I1039+I1040+I1042+I1041</f>
        <v>6000</v>
      </c>
      <c r="J1035" s="59">
        <f>J1036+J1037+J1038+J1039+J1040+J1042+J1041</f>
        <v>0</v>
      </c>
    </row>
    <row r="1036" spans="1:10" ht="93.75" x14ac:dyDescent="0.25">
      <c r="A1036" s="36"/>
      <c r="B1036" s="191">
        <v>1</v>
      </c>
      <c r="C1036" s="189" t="s">
        <v>116</v>
      </c>
      <c r="D1036" s="190">
        <v>3799.9749999999999</v>
      </c>
      <c r="E1036" s="365"/>
      <c r="F1036" s="351"/>
      <c r="G1036" s="468">
        <v>3800</v>
      </c>
      <c r="H1036" s="352"/>
      <c r="I1036" s="59">
        <v>3800</v>
      </c>
      <c r="J1036" s="2"/>
    </row>
    <row r="1037" spans="1:10" ht="93.75" x14ac:dyDescent="0.25">
      <c r="A1037" s="36"/>
      <c r="B1037" s="191">
        <v>2</v>
      </c>
      <c r="C1037" s="189" t="s">
        <v>117</v>
      </c>
      <c r="D1037" s="190">
        <v>5387.893</v>
      </c>
      <c r="E1037" s="365"/>
      <c r="F1037" s="351"/>
      <c r="G1037" s="352"/>
      <c r="H1037" s="351"/>
      <c r="I1037" s="59"/>
      <c r="J1037" s="2"/>
    </row>
    <row r="1038" spans="1:10" ht="128.25" customHeight="1" x14ac:dyDescent="0.25">
      <c r="A1038" s="36"/>
      <c r="B1038" s="1">
        <v>3</v>
      </c>
      <c r="C1038" s="27" t="s">
        <v>893</v>
      </c>
      <c r="D1038" s="15">
        <v>1405.84</v>
      </c>
      <c r="E1038" s="365"/>
      <c r="F1038" s="351"/>
      <c r="G1038" s="361">
        <v>1000</v>
      </c>
      <c r="H1038" s="351"/>
      <c r="I1038" s="59">
        <v>1000</v>
      </c>
      <c r="J1038" s="2"/>
    </row>
    <row r="1039" spans="1:10" ht="56.25" x14ac:dyDescent="0.25">
      <c r="A1039" s="36"/>
      <c r="B1039" s="1">
        <v>4</v>
      </c>
      <c r="C1039" s="27" t="s">
        <v>481</v>
      </c>
      <c r="D1039" s="15">
        <v>1154.3869999999999</v>
      </c>
      <c r="E1039" s="365"/>
      <c r="F1039" s="351"/>
      <c r="G1039" s="352"/>
      <c r="H1039" s="351"/>
      <c r="I1039" s="59"/>
      <c r="J1039" s="2"/>
    </row>
    <row r="1040" spans="1:10" ht="75" x14ac:dyDescent="0.25">
      <c r="A1040" s="36"/>
      <c r="B1040" s="191">
        <v>5</v>
      </c>
      <c r="C1040" s="195" t="s">
        <v>130</v>
      </c>
      <c r="D1040" s="184">
        <v>4106.8040000000001</v>
      </c>
      <c r="E1040" s="365"/>
      <c r="F1040" s="365"/>
      <c r="G1040" s="352"/>
      <c r="H1040" s="351"/>
      <c r="I1040" s="59"/>
      <c r="J1040" s="2"/>
    </row>
    <row r="1041" spans="1:10" s="235" customFormat="1" ht="131.25" x14ac:dyDescent="0.25">
      <c r="A1041" s="36"/>
      <c r="B1041" s="3">
        <v>6</v>
      </c>
      <c r="C1041" s="275" t="s">
        <v>806</v>
      </c>
      <c r="D1041" s="14"/>
      <c r="E1041" s="369"/>
      <c r="F1041" s="369"/>
      <c r="G1041" s="361">
        <v>1200</v>
      </c>
      <c r="H1041" s="174"/>
      <c r="I1041" s="238">
        <v>1200</v>
      </c>
      <c r="J1041" s="9"/>
    </row>
    <row r="1042" spans="1:10" s="235" customFormat="1" ht="49.5" x14ac:dyDescent="0.25">
      <c r="A1042" s="36"/>
      <c r="B1042" s="274">
        <v>7</v>
      </c>
      <c r="C1042" s="311" t="s">
        <v>808</v>
      </c>
      <c r="D1042" s="23"/>
      <c r="E1042" s="174"/>
      <c r="F1042" s="174"/>
      <c r="G1042" s="174"/>
      <c r="H1042" s="250"/>
      <c r="I1042" s="241"/>
      <c r="J1042" s="23"/>
    </row>
    <row r="1043" spans="1:10" ht="45" x14ac:dyDescent="0.25">
      <c r="A1043" s="36"/>
      <c r="B1043" s="107"/>
      <c r="C1043" s="106" t="s">
        <v>570</v>
      </c>
      <c r="D1043" s="33">
        <f>D1044+D1045</f>
        <v>3943.0059999999999</v>
      </c>
      <c r="E1043" s="33">
        <f t="shared" ref="E1043:J1043" si="152">E1044+E1045</f>
        <v>3265.0812000000001</v>
      </c>
      <c r="F1043" s="33">
        <f t="shared" si="152"/>
        <v>0</v>
      </c>
      <c r="G1043" s="33">
        <f t="shared" si="152"/>
        <v>0</v>
      </c>
      <c r="H1043" s="33">
        <f t="shared" si="152"/>
        <v>456.22080000000005</v>
      </c>
      <c r="I1043" s="33">
        <f>I1044+I1045</f>
        <v>0</v>
      </c>
      <c r="J1043" s="33">
        <f t="shared" si="152"/>
        <v>205.5</v>
      </c>
    </row>
    <row r="1044" spans="1:10" ht="75" x14ac:dyDescent="0.25">
      <c r="A1044" s="36" t="s">
        <v>184</v>
      </c>
      <c r="B1044" s="140">
        <v>1</v>
      </c>
      <c r="C1044" s="126" t="s">
        <v>525</v>
      </c>
      <c r="D1044" s="127">
        <v>3627.8679999999999</v>
      </c>
      <c r="E1044" s="350">
        <v>3265.0812000000001</v>
      </c>
      <c r="F1044" s="388"/>
      <c r="G1044" s="388"/>
      <c r="H1044" s="350">
        <v>362.78680000000003</v>
      </c>
      <c r="I1044" s="385"/>
      <c r="J1044" s="129"/>
    </row>
    <row r="1045" spans="1:10" ht="75" x14ac:dyDescent="0.25">
      <c r="A1045" s="36"/>
      <c r="B1045" s="140">
        <v>2</v>
      </c>
      <c r="C1045" s="126" t="s">
        <v>701</v>
      </c>
      <c r="D1045" s="127">
        <v>315.13799999999998</v>
      </c>
      <c r="E1045" s="350"/>
      <c r="F1045" s="388"/>
      <c r="G1045" s="388"/>
      <c r="H1045" s="125">
        <v>93.433999999999997</v>
      </c>
      <c r="I1045" s="378"/>
      <c r="J1045" s="125">
        <v>205.5</v>
      </c>
    </row>
    <row r="1046" spans="1:10" s="235" customFormat="1" ht="32.25" customHeight="1" x14ac:dyDescent="0.25">
      <c r="A1046" s="36"/>
      <c r="B1046" s="248"/>
      <c r="C1046" s="299" t="s">
        <v>929</v>
      </c>
      <c r="D1046" s="14"/>
      <c r="E1046" s="310"/>
      <c r="F1046" s="310"/>
      <c r="G1046" s="310"/>
      <c r="H1046" s="310"/>
      <c r="I1046" s="310"/>
      <c r="J1046" s="310"/>
    </row>
    <row r="1047" spans="1:10" s="235" customFormat="1" ht="93.75" x14ac:dyDescent="0.25">
      <c r="A1047" s="36"/>
      <c r="B1047" s="248">
        <v>1</v>
      </c>
      <c r="C1047" s="7" t="s">
        <v>931</v>
      </c>
      <c r="D1047" s="14"/>
      <c r="E1047" s="310"/>
      <c r="F1047" s="310"/>
      <c r="G1047" s="310"/>
      <c r="H1047" s="310"/>
      <c r="I1047" s="310"/>
      <c r="J1047" s="310"/>
    </row>
    <row r="1048" spans="1:10" s="235" customFormat="1" ht="93.75" x14ac:dyDescent="0.25">
      <c r="A1048" s="36"/>
      <c r="B1048" s="248">
        <v>2</v>
      </c>
      <c r="C1048" s="7" t="s">
        <v>932</v>
      </c>
      <c r="D1048" s="14"/>
      <c r="E1048" s="310"/>
      <c r="F1048" s="310"/>
      <c r="G1048" s="310"/>
      <c r="H1048" s="310"/>
      <c r="I1048" s="310"/>
      <c r="J1048" s="310"/>
    </row>
    <row r="1049" spans="1:10" s="235" customFormat="1" ht="93.75" x14ac:dyDescent="0.25">
      <c r="A1049" s="36"/>
      <c r="B1049" s="248">
        <v>3</v>
      </c>
      <c r="C1049" s="7" t="s">
        <v>933</v>
      </c>
      <c r="D1049" s="14"/>
      <c r="E1049" s="310"/>
      <c r="F1049" s="310"/>
      <c r="G1049" s="310"/>
      <c r="H1049" s="310"/>
      <c r="I1049" s="310"/>
      <c r="J1049" s="310"/>
    </row>
    <row r="1050" spans="1:10" s="235" customFormat="1" ht="75" x14ac:dyDescent="0.25">
      <c r="A1050" s="36"/>
      <c r="B1050" s="248">
        <v>4</v>
      </c>
      <c r="C1050" s="7" t="s">
        <v>935</v>
      </c>
      <c r="D1050" s="14"/>
      <c r="E1050" s="310"/>
      <c r="F1050" s="310"/>
      <c r="G1050" s="310"/>
      <c r="H1050" s="310"/>
      <c r="I1050" s="310"/>
      <c r="J1050" s="310"/>
    </row>
    <row r="1051" spans="1:10" s="235" customFormat="1" ht="93.75" x14ac:dyDescent="0.25">
      <c r="A1051" s="36"/>
      <c r="B1051" s="248">
        <v>5</v>
      </c>
      <c r="C1051" s="7" t="s">
        <v>934</v>
      </c>
      <c r="D1051" s="14"/>
      <c r="E1051" s="310"/>
      <c r="F1051" s="310"/>
      <c r="G1051" s="310"/>
      <c r="H1051" s="310"/>
      <c r="I1051" s="310"/>
      <c r="J1051" s="310"/>
    </row>
    <row r="1052" spans="1:10" s="235" customFormat="1" ht="75" x14ac:dyDescent="0.25">
      <c r="A1052" s="36"/>
      <c r="B1052" s="248">
        <v>6</v>
      </c>
      <c r="C1052" s="7" t="s">
        <v>936</v>
      </c>
      <c r="D1052" s="14"/>
      <c r="E1052" s="310"/>
      <c r="F1052" s="310"/>
      <c r="G1052" s="310"/>
      <c r="H1052" s="310"/>
      <c r="I1052" s="310"/>
      <c r="J1052" s="310"/>
    </row>
    <row r="1053" spans="1:10" s="235" customFormat="1" ht="108" customHeight="1" x14ac:dyDescent="0.25">
      <c r="A1053" s="36"/>
      <c r="B1053" s="248">
        <v>7</v>
      </c>
      <c r="C1053" s="7" t="s">
        <v>937</v>
      </c>
      <c r="D1053" s="14"/>
      <c r="E1053" s="310"/>
      <c r="F1053" s="310"/>
      <c r="G1053" s="310"/>
      <c r="H1053" s="310"/>
      <c r="I1053" s="310"/>
      <c r="J1053" s="310"/>
    </row>
    <row r="1054" spans="1:10" s="235" customFormat="1" ht="93.75" x14ac:dyDescent="0.25">
      <c r="A1054" s="36"/>
      <c r="B1054" s="248">
        <v>8</v>
      </c>
      <c r="C1054" s="7" t="s">
        <v>938</v>
      </c>
      <c r="D1054" s="14"/>
      <c r="E1054" s="310"/>
      <c r="F1054" s="310"/>
      <c r="G1054" s="310"/>
      <c r="H1054" s="310"/>
      <c r="I1054" s="310"/>
      <c r="J1054" s="310"/>
    </row>
    <row r="1055" spans="1:10" s="235" customFormat="1" ht="93.75" x14ac:dyDescent="0.25">
      <c r="A1055" s="36"/>
      <c r="B1055" s="248">
        <v>9</v>
      </c>
      <c r="C1055" s="7" t="s">
        <v>939</v>
      </c>
      <c r="D1055" s="14"/>
      <c r="E1055" s="310"/>
      <c r="F1055" s="310"/>
      <c r="G1055" s="310"/>
      <c r="H1055" s="310"/>
      <c r="I1055" s="310"/>
      <c r="J1055" s="310"/>
    </row>
    <row r="1056" spans="1:10" s="235" customFormat="1" ht="93.75" x14ac:dyDescent="0.25">
      <c r="A1056" s="36"/>
      <c r="B1056" s="248">
        <v>10</v>
      </c>
      <c r="C1056" s="7" t="s">
        <v>940</v>
      </c>
      <c r="D1056" s="14"/>
      <c r="E1056" s="310"/>
      <c r="F1056" s="310"/>
      <c r="G1056" s="310"/>
      <c r="H1056" s="310"/>
      <c r="I1056" s="310"/>
      <c r="J1056" s="310"/>
    </row>
    <row r="1057" spans="1:11" s="235" customFormat="1" ht="93.75" x14ac:dyDescent="0.25">
      <c r="A1057" s="36"/>
      <c r="B1057" s="248">
        <v>11</v>
      </c>
      <c r="C1057" s="7" t="s">
        <v>941</v>
      </c>
      <c r="D1057" s="14"/>
      <c r="E1057" s="310"/>
      <c r="F1057" s="310"/>
      <c r="G1057" s="310"/>
      <c r="H1057" s="310"/>
      <c r="I1057" s="310"/>
      <c r="J1057" s="310"/>
    </row>
    <row r="1058" spans="1:11" s="235" customFormat="1" ht="93.75" x14ac:dyDescent="0.25">
      <c r="A1058" s="36"/>
      <c r="B1058" s="248">
        <v>12</v>
      </c>
      <c r="C1058" s="7" t="s">
        <v>942</v>
      </c>
      <c r="D1058" s="14"/>
      <c r="E1058" s="310"/>
      <c r="F1058" s="310"/>
      <c r="G1058" s="310"/>
      <c r="H1058" s="310"/>
      <c r="I1058" s="310"/>
      <c r="J1058" s="310"/>
    </row>
    <row r="1059" spans="1:11" s="235" customFormat="1" ht="93.75" x14ac:dyDescent="0.25">
      <c r="A1059" s="36"/>
      <c r="B1059" s="248">
        <v>13</v>
      </c>
      <c r="C1059" s="7" t="s">
        <v>943</v>
      </c>
      <c r="D1059" s="14"/>
      <c r="E1059" s="310"/>
      <c r="F1059" s="310"/>
      <c r="G1059" s="310"/>
      <c r="H1059" s="310"/>
      <c r="I1059" s="310"/>
      <c r="J1059" s="310"/>
    </row>
    <row r="1060" spans="1:11" ht="22.5" x14ac:dyDescent="0.25">
      <c r="A1060" s="36"/>
      <c r="B1060" s="28"/>
      <c r="C1060" s="106" t="s">
        <v>183</v>
      </c>
      <c r="D1060" s="70">
        <f>D1061+D1062+D1063+D1064+D1065+D1066+D1067+D1068+D1069+D1070+D1071</f>
        <v>29951.183000000001</v>
      </c>
      <c r="E1060" s="70">
        <f t="shared" ref="E1060:J1060" si="153">E1061+E1062+E1063+E1064+E1065+E1066+E1067+E1068+E1069+E1070+E1071</f>
        <v>17757.469000000001</v>
      </c>
      <c r="F1060" s="70">
        <f t="shared" si="153"/>
        <v>0</v>
      </c>
      <c r="G1060" s="70">
        <f t="shared" si="153"/>
        <v>0</v>
      </c>
      <c r="H1060" s="70">
        <f t="shared" si="153"/>
        <v>2334.7400000000002</v>
      </c>
      <c r="I1060" s="70">
        <f>I1061+I1062+I1063+I1064+I1065+I1066+I1067+I1068+I1069+I1070+I1071</f>
        <v>0</v>
      </c>
      <c r="J1060" s="70">
        <f t="shared" si="153"/>
        <v>206.5</v>
      </c>
    </row>
    <row r="1061" spans="1:11" ht="139.5" customHeight="1" x14ac:dyDescent="0.25">
      <c r="A1061" s="36" t="s">
        <v>183</v>
      </c>
      <c r="B1061" s="140">
        <v>1</v>
      </c>
      <c r="C1061" s="126" t="s">
        <v>526</v>
      </c>
      <c r="D1061" s="127">
        <v>19730.521000000001</v>
      </c>
      <c r="E1061" s="350">
        <v>17757.469000000001</v>
      </c>
      <c r="F1061" s="388"/>
      <c r="G1061" s="350"/>
      <c r="H1061" s="350">
        <v>1973.0519999999999</v>
      </c>
      <c r="I1061" s="385"/>
      <c r="J1061" s="129"/>
    </row>
    <row r="1062" spans="1:11" ht="56.25" x14ac:dyDescent="0.25">
      <c r="A1062" s="36" t="s">
        <v>184</v>
      </c>
      <c r="B1062" s="28">
        <v>2</v>
      </c>
      <c r="C1062" s="27" t="s">
        <v>482</v>
      </c>
      <c r="D1062" s="15">
        <v>1131.6569999999999</v>
      </c>
      <c r="E1062" s="365"/>
      <c r="F1062" s="351"/>
      <c r="G1062" s="352"/>
      <c r="H1062" s="365"/>
      <c r="I1062" s="73"/>
      <c r="J1062" s="351"/>
    </row>
    <row r="1063" spans="1:11" ht="112.5" x14ac:dyDescent="0.25">
      <c r="A1063" s="36"/>
      <c r="B1063" s="28">
        <v>3</v>
      </c>
      <c r="C1063" s="6" t="s">
        <v>123</v>
      </c>
      <c r="D1063" s="14">
        <v>499.55599999999998</v>
      </c>
      <c r="E1063" s="365"/>
      <c r="F1063" s="365"/>
      <c r="G1063" s="352"/>
      <c r="H1063" s="117"/>
      <c r="I1063" s="70"/>
      <c r="J1063" s="351"/>
    </row>
    <row r="1064" spans="1:11" s="430" customFormat="1" ht="112.5" x14ac:dyDescent="0.25">
      <c r="A1064" s="424"/>
      <c r="B1064" s="425">
        <v>4</v>
      </c>
      <c r="C1064" s="331" t="s">
        <v>123</v>
      </c>
      <c r="D1064" s="207">
        <v>210.374</v>
      </c>
      <c r="E1064" s="426"/>
      <c r="F1064" s="426"/>
      <c r="G1064" s="427"/>
      <c r="H1064" s="428"/>
      <c r="I1064" s="429"/>
      <c r="J1064" s="327"/>
    </row>
    <row r="1065" spans="1:11" ht="93.75" x14ac:dyDescent="0.25">
      <c r="A1065" s="36"/>
      <c r="B1065" s="193">
        <v>5</v>
      </c>
      <c r="C1065" s="195" t="s">
        <v>124</v>
      </c>
      <c r="D1065" s="184">
        <v>3197.2869999999998</v>
      </c>
      <c r="E1065" s="370"/>
      <c r="F1065" s="370"/>
      <c r="G1065" s="371"/>
      <c r="H1065" s="381">
        <v>95.918999999999997</v>
      </c>
      <c r="I1065" s="382"/>
      <c r="J1065" s="345"/>
      <c r="K1065" s="162"/>
    </row>
    <row r="1066" spans="1:11" ht="112.5" x14ac:dyDescent="0.25">
      <c r="A1066" s="36"/>
      <c r="B1066" s="193">
        <v>6</v>
      </c>
      <c r="C1066" s="195" t="s">
        <v>125</v>
      </c>
      <c r="D1066" s="184">
        <v>2093.9279999999999</v>
      </c>
      <c r="E1066" s="370"/>
      <c r="F1066" s="370"/>
      <c r="G1066" s="371"/>
      <c r="H1066" s="381">
        <v>62.817999999999998</v>
      </c>
      <c r="I1066" s="382"/>
      <c r="J1066" s="345"/>
      <c r="K1066" s="162"/>
    </row>
    <row r="1067" spans="1:11" ht="112.5" x14ac:dyDescent="0.25">
      <c r="A1067" s="36"/>
      <c r="B1067" s="28">
        <v>7</v>
      </c>
      <c r="C1067" s="27" t="s">
        <v>126</v>
      </c>
      <c r="D1067" s="17">
        <v>801.95899999999995</v>
      </c>
      <c r="E1067" s="365"/>
      <c r="F1067" s="365"/>
      <c r="G1067" s="352"/>
      <c r="H1067" s="120"/>
      <c r="I1067" s="75"/>
      <c r="J1067" s="351"/>
    </row>
    <row r="1068" spans="1:11" ht="93.75" x14ac:dyDescent="0.25">
      <c r="A1068" s="36"/>
      <c r="B1068" s="28">
        <v>8</v>
      </c>
      <c r="C1068" s="27" t="s">
        <v>127</v>
      </c>
      <c r="D1068" s="17">
        <v>582.44799999999998</v>
      </c>
      <c r="E1068" s="365"/>
      <c r="F1068" s="365"/>
      <c r="G1068" s="352"/>
      <c r="H1068" s="120"/>
      <c r="I1068" s="75"/>
      <c r="J1068" s="351"/>
    </row>
    <row r="1069" spans="1:11" ht="112.5" x14ac:dyDescent="0.25">
      <c r="A1069" s="36"/>
      <c r="B1069" s="28">
        <v>9</v>
      </c>
      <c r="C1069" s="27" t="s">
        <v>128</v>
      </c>
      <c r="D1069" s="17">
        <v>318.52</v>
      </c>
      <c r="E1069" s="365"/>
      <c r="F1069" s="365"/>
      <c r="G1069" s="352"/>
      <c r="H1069" s="120"/>
      <c r="I1069" s="75"/>
      <c r="J1069" s="351"/>
    </row>
    <row r="1070" spans="1:11" ht="93.75" x14ac:dyDescent="0.25">
      <c r="A1070" s="36"/>
      <c r="B1070" s="28">
        <v>10</v>
      </c>
      <c r="C1070" s="27" t="s">
        <v>129</v>
      </c>
      <c r="D1070" s="17">
        <v>953.93200000000002</v>
      </c>
      <c r="E1070" s="365"/>
      <c r="F1070" s="365"/>
      <c r="G1070" s="352"/>
      <c r="H1070" s="120"/>
      <c r="I1070" s="75"/>
      <c r="J1070" s="351"/>
    </row>
    <row r="1071" spans="1:11" ht="56.25" x14ac:dyDescent="0.25">
      <c r="A1071" s="36"/>
      <c r="B1071" s="140">
        <v>11</v>
      </c>
      <c r="C1071" s="144" t="s">
        <v>702</v>
      </c>
      <c r="D1071" s="143">
        <v>431.00099999999998</v>
      </c>
      <c r="E1071" s="388"/>
      <c r="F1071" s="388"/>
      <c r="G1071" s="388"/>
      <c r="H1071" s="350">
        <v>202.95099999999999</v>
      </c>
      <c r="I1071" s="385"/>
      <c r="J1071" s="387">
        <v>206.5</v>
      </c>
    </row>
    <row r="1072" spans="1:11" ht="30.75" customHeight="1" x14ac:dyDescent="0.25">
      <c r="A1072" s="36" t="s">
        <v>184</v>
      </c>
      <c r="B1072" s="28"/>
      <c r="C1072" s="106" t="s">
        <v>185</v>
      </c>
      <c r="D1072" s="33">
        <f t="shared" ref="D1072:J1072" si="154">SUM(D1073:D1077)</f>
        <v>18501.792999999998</v>
      </c>
      <c r="E1072" s="33">
        <f t="shared" si="154"/>
        <v>5531.3649999999998</v>
      </c>
      <c r="F1072" s="33">
        <f t="shared" si="154"/>
        <v>0</v>
      </c>
      <c r="G1072" s="33">
        <f t="shared" si="154"/>
        <v>0</v>
      </c>
      <c r="H1072" s="33">
        <f t="shared" si="154"/>
        <v>1010.9449999999999</v>
      </c>
      <c r="I1072" s="33">
        <f t="shared" si="154"/>
        <v>0</v>
      </c>
      <c r="J1072" s="33">
        <f t="shared" si="154"/>
        <v>0</v>
      </c>
    </row>
    <row r="1073" spans="1:10" ht="37.5" x14ac:dyDescent="0.25">
      <c r="A1073" s="36"/>
      <c r="B1073" s="28">
        <v>1</v>
      </c>
      <c r="C1073" s="27" t="s">
        <v>479</v>
      </c>
      <c r="D1073" s="15">
        <v>507.25200000000001</v>
      </c>
      <c r="E1073" s="365"/>
      <c r="F1073" s="351"/>
      <c r="G1073" s="352"/>
      <c r="H1073" s="365"/>
      <c r="I1073" s="73"/>
      <c r="J1073" s="351"/>
    </row>
    <row r="1074" spans="1:10" ht="37.5" x14ac:dyDescent="0.25">
      <c r="A1074" s="36"/>
      <c r="B1074" s="28">
        <v>2</v>
      </c>
      <c r="C1074" s="27" t="s">
        <v>480</v>
      </c>
      <c r="D1074" s="15">
        <v>727.44799999999998</v>
      </c>
      <c r="E1074" s="365"/>
      <c r="F1074" s="351"/>
      <c r="G1074" s="352"/>
      <c r="H1074" s="365"/>
      <c r="I1074" s="73"/>
      <c r="J1074" s="351"/>
    </row>
    <row r="1075" spans="1:10" ht="93.75" x14ac:dyDescent="0.25">
      <c r="A1075" s="36"/>
      <c r="B1075" s="193">
        <v>3</v>
      </c>
      <c r="C1075" s="195" t="s">
        <v>131</v>
      </c>
      <c r="D1075" s="190">
        <v>4312.76</v>
      </c>
      <c r="E1075" s="365"/>
      <c r="F1075" s="365"/>
      <c r="G1075" s="352"/>
      <c r="H1075" s="120"/>
      <c r="I1075" s="75"/>
      <c r="J1075" s="351"/>
    </row>
    <row r="1076" spans="1:10" ht="131.25" x14ac:dyDescent="0.25">
      <c r="A1076" s="36"/>
      <c r="B1076" s="193">
        <v>4</v>
      </c>
      <c r="C1076" s="195" t="s">
        <v>132</v>
      </c>
      <c r="D1076" s="184">
        <v>6610.3329999999996</v>
      </c>
      <c r="E1076" s="370"/>
      <c r="F1076" s="370"/>
      <c r="G1076" s="371"/>
      <c r="H1076" s="381">
        <v>198.31</v>
      </c>
      <c r="I1076" s="382"/>
      <c r="J1076" s="345"/>
    </row>
    <row r="1077" spans="1:10" s="235" customFormat="1" ht="121.5" x14ac:dyDescent="0.25">
      <c r="A1077" s="36"/>
      <c r="B1077" s="140">
        <v>5</v>
      </c>
      <c r="C1077" s="330" t="s">
        <v>824</v>
      </c>
      <c r="D1077" s="323">
        <f>E1077+H1077</f>
        <v>6344</v>
      </c>
      <c r="E1077" s="388">
        <v>5531.3649999999998</v>
      </c>
      <c r="F1077" s="369"/>
      <c r="G1077" s="374"/>
      <c r="H1077" s="387">
        <v>812.63499999999999</v>
      </c>
      <c r="I1077" s="63"/>
      <c r="J1077" s="174"/>
    </row>
    <row r="1078" spans="1:10" ht="22.5" x14ac:dyDescent="0.25">
      <c r="A1078" s="36"/>
      <c r="B1078" s="28"/>
      <c r="C1078" s="106" t="s">
        <v>567</v>
      </c>
      <c r="D1078" s="70">
        <f t="shared" ref="D1078:J1078" si="155">D1079+D1080</f>
        <v>591</v>
      </c>
      <c r="E1078" s="70">
        <f t="shared" si="155"/>
        <v>0</v>
      </c>
      <c r="F1078" s="70">
        <f t="shared" si="155"/>
        <v>0</v>
      </c>
      <c r="G1078" s="70">
        <f t="shared" si="155"/>
        <v>0</v>
      </c>
      <c r="H1078" s="70">
        <f t="shared" si="155"/>
        <v>0</v>
      </c>
      <c r="I1078" s="70">
        <f t="shared" si="155"/>
        <v>0</v>
      </c>
      <c r="J1078" s="70">
        <f t="shared" si="155"/>
        <v>591</v>
      </c>
    </row>
    <row r="1079" spans="1:10" ht="150" x14ac:dyDescent="0.25">
      <c r="A1079" s="36"/>
      <c r="B1079" s="28">
        <v>1</v>
      </c>
      <c r="C1079" s="6" t="s">
        <v>134</v>
      </c>
      <c r="D1079" s="17">
        <v>591</v>
      </c>
      <c r="E1079" s="365"/>
      <c r="F1079" s="365"/>
      <c r="G1079" s="365"/>
      <c r="H1079" s="120"/>
      <c r="I1079" s="75"/>
      <c r="J1079" s="117">
        <v>591</v>
      </c>
    </row>
    <row r="1080" spans="1:10" s="235" customFormat="1" ht="56.25" x14ac:dyDescent="0.25">
      <c r="A1080" s="36"/>
      <c r="B1080" s="3">
        <v>2</v>
      </c>
      <c r="C1080" s="309" t="s">
        <v>807</v>
      </c>
      <c r="D1080" s="9"/>
      <c r="E1080" s="174"/>
      <c r="F1080" s="174"/>
      <c r="G1080" s="174"/>
      <c r="H1080" s="174"/>
      <c r="I1080" s="67"/>
      <c r="J1080" s="174"/>
    </row>
    <row r="1081" spans="1:10" ht="45" x14ac:dyDescent="0.25">
      <c r="A1081" s="36"/>
      <c r="B1081" s="28"/>
      <c r="C1081" s="106" t="s">
        <v>181</v>
      </c>
      <c r="D1081" s="70">
        <f>D1082+D1083+D1084</f>
        <v>1829.3000000000002</v>
      </c>
      <c r="E1081" s="70">
        <f t="shared" ref="E1081:J1081" si="156">E1082+E1083+E1084</f>
        <v>0</v>
      </c>
      <c r="F1081" s="70">
        <f t="shared" si="156"/>
        <v>0</v>
      </c>
      <c r="G1081" s="70">
        <f t="shared" si="156"/>
        <v>0</v>
      </c>
      <c r="H1081" s="70">
        <f t="shared" si="156"/>
        <v>0</v>
      </c>
      <c r="I1081" s="70">
        <f>I1082+I1083+I1084</f>
        <v>0</v>
      </c>
      <c r="J1081" s="70">
        <f t="shared" si="156"/>
        <v>0</v>
      </c>
    </row>
    <row r="1082" spans="1:10" ht="105" customHeight="1" x14ac:dyDescent="0.25">
      <c r="A1082" s="36"/>
      <c r="B1082" s="28">
        <v>1</v>
      </c>
      <c r="C1082" s="6" t="s">
        <v>326</v>
      </c>
      <c r="D1082" s="14">
        <v>607.154</v>
      </c>
      <c r="E1082" s="369"/>
      <c r="F1082" s="369"/>
      <c r="G1082" s="352"/>
      <c r="H1082" s="415"/>
      <c r="I1082" s="63"/>
      <c r="J1082" s="351"/>
    </row>
    <row r="1083" spans="1:10" ht="105" customHeight="1" x14ac:dyDescent="0.25">
      <c r="A1083" s="36"/>
      <c r="B1083" s="28">
        <v>2</v>
      </c>
      <c r="C1083" s="6" t="s">
        <v>327</v>
      </c>
      <c r="D1083" s="14">
        <v>606.71500000000003</v>
      </c>
      <c r="E1083" s="369"/>
      <c r="F1083" s="369"/>
      <c r="G1083" s="352"/>
      <c r="H1083" s="415"/>
      <c r="I1083" s="63"/>
      <c r="J1083" s="351"/>
    </row>
    <row r="1084" spans="1:10" ht="105" customHeight="1" x14ac:dyDescent="0.25">
      <c r="A1084" s="36"/>
      <c r="B1084" s="28">
        <v>3</v>
      </c>
      <c r="C1084" s="6" t="s">
        <v>328</v>
      </c>
      <c r="D1084" s="14">
        <v>615.43100000000004</v>
      </c>
      <c r="E1084" s="369"/>
      <c r="F1084" s="369"/>
      <c r="G1084" s="352"/>
      <c r="H1084" s="415"/>
      <c r="I1084" s="63"/>
      <c r="J1084" s="351"/>
    </row>
    <row r="1085" spans="1:10" ht="22.5" x14ac:dyDescent="0.25">
      <c r="A1085" s="36"/>
      <c r="B1085" s="28"/>
      <c r="C1085" s="123" t="s">
        <v>568</v>
      </c>
      <c r="D1085" s="70">
        <f>D1086</f>
        <v>6441.1909999999998</v>
      </c>
      <c r="E1085" s="70">
        <f t="shared" ref="E1085:J1085" si="157">E1086</f>
        <v>0</v>
      </c>
      <c r="F1085" s="70">
        <f t="shared" si="157"/>
        <v>0</v>
      </c>
      <c r="G1085" s="70">
        <f t="shared" si="157"/>
        <v>0</v>
      </c>
      <c r="H1085" s="70">
        <f t="shared" si="157"/>
        <v>0</v>
      </c>
      <c r="I1085" s="70">
        <f t="shared" si="157"/>
        <v>0</v>
      </c>
      <c r="J1085" s="70">
        <f t="shared" si="157"/>
        <v>6441.1909999999998</v>
      </c>
    </row>
    <row r="1086" spans="1:10" ht="105" customHeight="1" x14ac:dyDescent="0.25">
      <c r="A1086" s="36"/>
      <c r="B1086" s="140">
        <v>1</v>
      </c>
      <c r="C1086" s="126" t="s">
        <v>704</v>
      </c>
      <c r="D1086" s="127">
        <v>6441.1909999999998</v>
      </c>
      <c r="E1086" s="388"/>
      <c r="F1086" s="388"/>
      <c r="G1086" s="377"/>
      <c r="H1086" s="387"/>
      <c r="I1086" s="419"/>
      <c r="J1086" s="350">
        <v>6441.1909999999998</v>
      </c>
    </row>
    <row r="1087" spans="1:10" ht="45" x14ac:dyDescent="0.25">
      <c r="A1087" s="36"/>
      <c r="B1087" s="28"/>
      <c r="C1087" s="106" t="s">
        <v>565</v>
      </c>
      <c r="D1087" s="73">
        <f>D1088+D1089+D1090+D1091+D1092+D1093+D1094+D1095+D1096+D1097+D1098</f>
        <v>26333.207999999999</v>
      </c>
      <c r="E1087" s="73">
        <f t="shared" ref="E1087:J1087" si="158">E1088+E1089+E1090+E1091+E1092+E1093+E1094+E1095+E1096+E1097+E1098</f>
        <v>0</v>
      </c>
      <c r="F1087" s="73">
        <f t="shared" si="158"/>
        <v>0</v>
      </c>
      <c r="G1087" s="73">
        <f t="shared" si="158"/>
        <v>14412.404</v>
      </c>
      <c r="H1087" s="73">
        <f t="shared" si="158"/>
        <v>62.900000000000006</v>
      </c>
      <c r="I1087" s="73">
        <f>I1088+I1089+I1090+I1091+I1092+I1093+I1094+I1095+I1096+I1097+I1098</f>
        <v>23814.302000000003</v>
      </c>
      <c r="J1087" s="73">
        <f t="shared" si="158"/>
        <v>276.45</v>
      </c>
    </row>
    <row r="1088" spans="1:10" ht="132.75" customHeight="1" x14ac:dyDescent="0.25">
      <c r="A1088" s="36" t="s">
        <v>182</v>
      </c>
      <c r="B1088" s="193">
        <v>1</v>
      </c>
      <c r="C1088" s="195" t="s">
        <v>118</v>
      </c>
      <c r="D1088" s="184">
        <v>3653.0729999999999</v>
      </c>
      <c r="E1088" s="15"/>
      <c r="F1088" s="15"/>
      <c r="G1088" s="339"/>
      <c r="H1088" s="38"/>
      <c r="I1088" s="85">
        <v>3653.0729999999999</v>
      </c>
      <c r="J1088" s="2"/>
    </row>
    <row r="1089" spans="1:10" ht="114" customHeight="1" x14ac:dyDescent="0.25">
      <c r="A1089" s="36" t="s">
        <v>182</v>
      </c>
      <c r="B1089" s="193">
        <v>2</v>
      </c>
      <c r="C1089" s="195" t="s">
        <v>119</v>
      </c>
      <c r="D1089" s="183">
        <v>1738.0340000000001</v>
      </c>
      <c r="E1089" s="15"/>
      <c r="F1089" s="15"/>
      <c r="G1089" s="339"/>
      <c r="H1089" s="38"/>
      <c r="I1089" s="85">
        <v>1738.0340000000001</v>
      </c>
      <c r="J1089" s="2"/>
    </row>
    <row r="1090" spans="1:10" ht="150" customHeight="1" x14ac:dyDescent="0.25">
      <c r="A1090" s="36" t="s">
        <v>182</v>
      </c>
      <c r="B1090" s="193">
        <v>3</v>
      </c>
      <c r="C1090" s="195" t="s">
        <v>120</v>
      </c>
      <c r="D1090" s="184">
        <v>2123.7399999999998</v>
      </c>
      <c r="E1090" s="15"/>
      <c r="F1090" s="15"/>
      <c r="G1090" s="339"/>
      <c r="H1090" s="38"/>
      <c r="I1090" s="85">
        <v>2123.7399999999998</v>
      </c>
      <c r="J1090" s="2"/>
    </row>
    <row r="1091" spans="1:10" ht="147.75" customHeight="1" x14ac:dyDescent="0.25">
      <c r="A1091" s="36" t="s">
        <v>182</v>
      </c>
      <c r="B1091" s="193">
        <v>4</v>
      </c>
      <c r="C1091" s="195" t="s">
        <v>121</v>
      </c>
      <c r="D1091" s="190">
        <v>1650</v>
      </c>
      <c r="E1091" s="15"/>
      <c r="F1091" s="15"/>
      <c r="G1091" s="66"/>
      <c r="H1091" s="30"/>
      <c r="I1091" s="240"/>
      <c r="J1091" s="2"/>
    </row>
    <row r="1092" spans="1:10" s="235" customFormat="1" ht="92.25" customHeight="1" x14ac:dyDescent="0.25">
      <c r="A1092" s="36"/>
      <c r="B1092" s="248">
        <v>5</v>
      </c>
      <c r="C1092" s="233" t="s">
        <v>748</v>
      </c>
      <c r="D1092" s="20"/>
      <c r="E1092" s="20"/>
      <c r="F1092" s="20"/>
      <c r="G1092" s="69"/>
      <c r="H1092" s="16"/>
      <c r="I1092" s="93">
        <v>322.05099999999999</v>
      </c>
      <c r="J1092" s="9"/>
    </row>
    <row r="1093" spans="1:10" s="235" customFormat="1" ht="55.5" customHeight="1" x14ac:dyDescent="0.25">
      <c r="A1093" s="36"/>
      <c r="B1093" s="248">
        <v>6</v>
      </c>
      <c r="C1093" s="233" t="s">
        <v>749</v>
      </c>
      <c r="D1093" s="20"/>
      <c r="E1093" s="20"/>
      <c r="F1093" s="20"/>
      <c r="G1093" s="69"/>
      <c r="H1093" s="16"/>
      <c r="I1093" s="93">
        <v>1680</v>
      </c>
      <c r="J1093" s="9"/>
    </row>
    <row r="1094" spans="1:10" ht="122.25" customHeight="1" x14ac:dyDescent="0.25">
      <c r="A1094" s="36" t="s">
        <v>182</v>
      </c>
      <c r="B1094" s="28">
        <v>7</v>
      </c>
      <c r="C1094" s="18" t="s">
        <v>122</v>
      </c>
      <c r="D1094" s="14">
        <v>2504.4569999999999</v>
      </c>
      <c r="E1094" s="15"/>
      <c r="F1094" s="15"/>
      <c r="G1094" s="66"/>
      <c r="H1094" s="30"/>
      <c r="I1094" s="240"/>
      <c r="J1094" s="2"/>
    </row>
    <row r="1095" spans="1:10" ht="164.25" customHeight="1" x14ac:dyDescent="0.25">
      <c r="A1095" s="36"/>
      <c r="B1095" s="140">
        <v>8</v>
      </c>
      <c r="C1095" s="126" t="s">
        <v>133</v>
      </c>
      <c r="D1095" s="143">
        <v>95.5</v>
      </c>
      <c r="E1095" s="143"/>
      <c r="F1095" s="143"/>
      <c r="G1095" s="143"/>
      <c r="H1095" s="224">
        <v>8.6999999999999993</v>
      </c>
      <c r="I1095" s="281"/>
      <c r="J1095" s="142">
        <v>73.2</v>
      </c>
    </row>
    <row r="1096" spans="1:10" ht="164.25" customHeight="1" x14ac:dyDescent="0.25">
      <c r="A1096" s="36"/>
      <c r="B1096" s="140">
        <v>9</v>
      </c>
      <c r="C1096" s="126" t="s">
        <v>703</v>
      </c>
      <c r="D1096" s="143">
        <v>271</v>
      </c>
      <c r="E1096" s="143"/>
      <c r="F1096" s="143"/>
      <c r="G1096" s="143"/>
      <c r="H1096" s="224">
        <v>54.2</v>
      </c>
      <c r="I1096" s="281"/>
      <c r="J1096" s="142">
        <v>203.25</v>
      </c>
    </row>
    <row r="1097" spans="1:10" ht="164.25" customHeight="1" x14ac:dyDescent="0.25">
      <c r="A1097" s="36"/>
      <c r="B1097" s="185">
        <v>10</v>
      </c>
      <c r="C1097" s="195" t="s">
        <v>510</v>
      </c>
      <c r="D1097" s="184">
        <v>14297.404</v>
      </c>
      <c r="E1097" s="33"/>
      <c r="F1097" s="33"/>
      <c r="G1097" s="462">
        <v>14297.404</v>
      </c>
      <c r="H1097" s="33"/>
      <c r="I1097" s="59">
        <v>14297.404</v>
      </c>
      <c r="J1097" s="33"/>
    </row>
    <row r="1098" spans="1:10" s="235" customFormat="1" ht="84.75" customHeight="1" x14ac:dyDescent="0.25">
      <c r="A1098" s="36"/>
      <c r="B1098" s="23">
        <v>11</v>
      </c>
      <c r="C1098" s="41" t="s">
        <v>860</v>
      </c>
      <c r="D1098" s="14"/>
      <c r="E1098" s="67"/>
      <c r="F1098" s="67"/>
      <c r="G1098" s="361">
        <v>115</v>
      </c>
      <c r="H1098" s="67"/>
      <c r="I1098" s="238"/>
      <c r="J1098" s="67"/>
    </row>
    <row r="1099" spans="1:10" ht="46.5" x14ac:dyDescent="0.25">
      <c r="A1099" s="36"/>
      <c r="B1099" s="28"/>
      <c r="C1099" s="77" t="s">
        <v>573</v>
      </c>
      <c r="D1099" s="70">
        <f>D1100</f>
        <v>126.20699999999999</v>
      </c>
      <c r="E1099" s="70">
        <f t="shared" ref="E1099:J1099" si="159">E1100</f>
        <v>0</v>
      </c>
      <c r="F1099" s="70">
        <f t="shared" si="159"/>
        <v>0</v>
      </c>
      <c r="G1099" s="70">
        <f t="shared" si="159"/>
        <v>0</v>
      </c>
      <c r="H1099" s="70">
        <f t="shared" si="159"/>
        <v>0</v>
      </c>
      <c r="I1099" s="70">
        <f t="shared" si="159"/>
        <v>0</v>
      </c>
      <c r="J1099" s="70">
        <f t="shared" si="159"/>
        <v>0</v>
      </c>
    </row>
    <row r="1100" spans="1:10" s="423" customFormat="1" ht="150" x14ac:dyDescent="0.25">
      <c r="A1100" s="420"/>
      <c r="B1100" s="421">
        <v>1</v>
      </c>
      <c r="C1100" s="6" t="s">
        <v>324</v>
      </c>
      <c r="D1100" s="422">
        <v>126.20699999999999</v>
      </c>
      <c r="E1100" s="431"/>
      <c r="F1100" s="431"/>
      <c r="G1100" s="433"/>
      <c r="H1100" s="180"/>
      <c r="I1100" s="434"/>
      <c r="J1100" s="432"/>
    </row>
    <row r="1101" spans="1:10" ht="45" x14ac:dyDescent="0.25">
      <c r="A1101" s="36"/>
      <c r="B1101" s="28"/>
      <c r="C1101" s="106" t="s">
        <v>577</v>
      </c>
      <c r="D1101" s="101">
        <f>D1102</f>
        <v>100</v>
      </c>
      <c r="E1101" s="101">
        <f t="shared" ref="E1101:J1101" si="160">E1102</f>
        <v>0</v>
      </c>
      <c r="F1101" s="101">
        <f t="shared" si="160"/>
        <v>0</v>
      </c>
      <c r="G1101" s="101">
        <f t="shared" si="160"/>
        <v>0</v>
      </c>
      <c r="H1101" s="101">
        <f t="shared" si="160"/>
        <v>0</v>
      </c>
      <c r="I1101" s="101">
        <f t="shared" si="160"/>
        <v>0</v>
      </c>
      <c r="J1101" s="101">
        <f t="shared" si="160"/>
        <v>100</v>
      </c>
    </row>
    <row r="1102" spans="1:10" ht="101.25" customHeight="1" x14ac:dyDescent="0.25">
      <c r="A1102" s="36" t="s">
        <v>187</v>
      </c>
      <c r="B1102" s="28">
        <v>1</v>
      </c>
      <c r="C1102" s="6" t="s">
        <v>135</v>
      </c>
      <c r="D1102" s="17">
        <v>100</v>
      </c>
      <c r="E1102" s="15"/>
      <c r="F1102" s="15"/>
      <c r="G1102" s="15"/>
      <c r="H1102" s="30"/>
      <c r="I1102" s="240"/>
      <c r="J1102" s="14">
        <v>100</v>
      </c>
    </row>
    <row r="1103" spans="1:10" ht="22.5" x14ac:dyDescent="0.25">
      <c r="A1103" s="36"/>
      <c r="B1103" s="28"/>
      <c r="C1103" s="106" t="s">
        <v>191</v>
      </c>
      <c r="D1103" s="101">
        <f>D1104</f>
        <v>375000</v>
      </c>
      <c r="E1103" s="101">
        <f t="shared" ref="E1103:J1103" si="161">E1104</f>
        <v>0</v>
      </c>
      <c r="F1103" s="101">
        <f t="shared" si="161"/>
        <v>0</v>
      </c>
      <c r="G1103" s="101">
        <f t="shared" si="161"/>
        <v>0</v>
      </c>
      <c r="H1103" s="101">
        <f t="shared" si="161"/>
        <v>0</v>
      </c>
      <c r="I1103" s="101">
        <f t="shared" si="161"/>
        <v>0</v>
      </c>
      <c r="J1103" s="101">
        <f t="shared" si="161"/>
        <v>0</v>
      </c>
    </row>
    <row r="1104" spans="1:10" ht="93.75" x14ac:dyDescent="0.25">
      <c r="A1104" s="36" t="s">
        <v>191</v>
      </c>
      <c r="B1104" s="28">
        <v>1</v>
      </c>
      <c r="C1104" s="6" t="s">
        <v>136</v>
      </c>
      <c r="D1104" s="17">
        <v>375000</v>
      </c>
      <c r="E1104" s="15"/>
      <c r="F1104" s="15"/>
      <c r="G1104" s="15"/>
      <c r="H1104" s="30"/>
      <c r="I1104" s="240"/>
      <c r="J1104" s="30"/>
    </row>
    <row r="1105" spans="2:10" ht="22.5" x14ac:dyDescent="0.25">
      <c r="B1105" s="650" t="s">
        <v>267</v>
      </c>
      <c r="C1105" s="650"/>
      <c r="D1105" s="59">
        <f>D1106+D1111+D1121+D1124+D1126+D1135+D1137+D1133</f>
        <v>25224.54</v>
      </c>
      <c r="E1105" s="59">
        <f>E1106+E1111+E1121+E1124+E1126+E1135+E1137+E1133+E1139</f>
        <v>6518.5349999999999</v>
      </c>
      <c r="F1105" s="59">
        <f>F1106+F1111+F1121+F1124+F1126+F1135+F1137+F1133</f>
        <v>1006.288</v>
      </c>
      <c r="G1105" s="59">
        <f>G1106+G1111+G1121+G1124+G1126+G1135+G1137+G1133</f>
        <v>8675.8289999999997</v>
      </c>
      <c r="H1105" s="59">
        <f>H1106+H1111+H1121+H1124+H1126+H1135+H1137+H1133</f>
        <v>658.91300000000001</v>
      </c>
      <c r="I1105" s="59">
        <f>I1106+I1111+I1121+I1124+I1126+I1135+I1137+I1133</f>
        <v>9677.7759999999998</v>
      </c>
      <c r="J1105" s="59">
        <f>J1106+J1111+J1121+J1124+J1126+J1135+J1137+J1133</f>
        <v>642.76900000000001</v>
      </c>
    </row>
    <row r="1106" spans="2:10" ht="22.5" x14ac:dyDescent="0.25">
      <c r="B1106" s="107"/>
      <c r="C1106" s="107" t="s">
        <v>183</v>
      </c>
      <c r="D1106" s="33">
        <f>D1107+D1108+D1109+D1110</f>
        <v>2985.567</v>
      </c>
      <c r="E1106" s="33">
        <f t="shared" ref="E1106:J1106" si="162">E1107+E1108+E1109+E1110</f>
        <v>449.58499999999998</v>
      </c>
      <c r="F1106" s="33">
        <f t="shared" si="162"/>
        <v>0</v>
      </c>
      <c r="G1106" s="33">
        <f t="shared" si="162"/>
        <v>1490</v>
      </c>
      <c r="H1106" s="33">
        <f t="shared" si="162"/>
        <v>112.55</v>
      </c>
      <c r="I1106" s="33">
        <f>I1107+I1108+I1109+I1110</f>
        <v>1490</v>
      </c>
      <c r="J1106" s="33">
        <f t="shared" si="162"/>
        <v>206.5</v>
      </c>
    </row>
    <row r="1107" spans="2:10" ht="56.25" x14ac:dyDescent="0.25">
      <c r="B1107" s="145">
        <v>1</v>
      </c>
      <c r="C1107" s="135" t="s">
        <v>307</v>
      </c>
      <c r="D1107" s="136">
        <v>1750.0440000000001</v>
      </c>
      <c r="E1107" s="136"/>
      <c r="F1107" s="136"/>
      <c r="G1107" s="190">
        <v>1490</v>
      </c>
      <c r="H1107" s="342">
        <v>0</v>
      </c>
      <c r="I1107" s="280">
        <v>1490</v>
      </c>
      <c r="J1107" s="139"/>
    </row>
    <row r="1108" spans="2:10" ht="75" x14ac:dyDescent="0.25">
      <c r="B1108" s="191">
        <v>2</v>
      </c>
      <c r="C1108" s="189" t="s">
        <v>308</v>
      </c>
      <c r="D1108" s="190">
        <v>499.58499999999998</v>
      </c>
      <c r="E1108" s="136">
        <v>449.58499999999998</v>
      </c>
      <c r="F1108" s="136"/>
      <c r="G1108" s="136"/>
      <c r="H1108" s="146">
        <v>15</v>
      </c>
      <c r="I1108" s="280"/>
      <c r="J1108" s="139"/>
    </row>
    <row r="1109" spans="2:10" ht="150" x14ac:dyDescent="0.25">
      <c r="B1109" s="145">
        <v>3</v>
      </c>
      <c r="C1109" s="189" t="s">
        <v>309</v>
      </c>
      <c r="D1109" s="190">
        <v>429.56900000000002</v>
      </c>
      <c r="E1109" s="136"/>
      <c r="F1109" s="136"/>
      <c r="G1109" s="136"/>
      <c r="H1109" s="146">
        <v>13</v>
      </c>
      <c r="I1109" s="280"/>
      <c r="J1109" s="139"/>
    </row>
    <row r="1110" spans="2:10" ht="56.25" x14ac:dyDescent="0.25">
      <c r="B1110" s="133">
        <v>4</v>
      </c>
      <c r="C1110" s="144" t="s">
        <v>705</v>
      </c>
      <c r="D1110" s="143">
        <v>306.36900000000003</v>
      </c>
      <c r="E1110" s="143"/>
      <c r="F1110" s="143"/>
      <c r="G1110" s="143"/>
      <c r="H1110" s="141">
        <v>84.55</v>
      </c>
      <c r="I1110" s="279"/>
      <c r="J1110" s="141">
        <v>206.5</v>
      </c>
    </row>
    <row r="1111" spans="2:10" ht="45" x14ac:dyDescent="0.25">
      <c r="B1111" s="107"/>
      <c r="C1111" s="308" t="s">
        <v>569</v>
      </c>
      <c r="D1111" s="33">
        <f t="shared" ref="D1111:J1111" si="163">D1112+D1113+D1114+D1115+D1116+D1117+D1118</f>
        <v>7342.6810000000005</v>
      </c>
      <c r="E1111" s="33">
        <f t="shared" si="163"/>
        <v>0</v>
      </c>
      <c r="F1111" s="33">
        <f t="shared" si="163"/>
        <v>500</v>
      </c>
      <c r="G1111" s="33">
        <f t="shared" si="163"/>
        <v>2280.672</v>
      </c>
      <c r="H1111" s="33">
        <f t="shared" si="163"/>
        <v>0</v>
      </c>
      <c r="I1111" s="33">
        <f t="shared" si="163"/>
        <v>2280.672</v>
      </c>
      <c r="J1111" s="33">
        <f t="shared" si="163"/>
        <v>0</v>
      </c>
    </row>
    <row r="1112" spans="2:10" ht="56.25" x14ac:dyDescent="0.25">
      <c r="B1112" s="1">
        <v>1</v>
      </c>
      <c r="C1112" s="189" t="s">
        <v>311</v>
      </c>
      <c r="D1112" s="183">
        <v>1487.0509999999999</v>
      </c>
      <c r="E1112" s="365"/>
      <c r="F1112" s="365"/>
      <c r="G1112" s="352"/>
      <c r="H1112" s="365"/>
      <c r="I1112" s="239"/>
      <c r="J1112" s="2"/>
    </row>
    <row r="1113" spans="2:10" ht="75" x14ac:dyDescent="0.25">
      <c r="B1113" s="1">
        <v>2</v>
      </c>
      <c r="C1113" s="189" t="s">
        <v>312</v>
      </c>
      <c r="D1113" s="183">
        <v>1090.0630000000001</v>
      </c>
      <c r="E1113" s="365"/>
      <c r="F1113" s="365"/>
      <c r="G1113" s="360">
        <v>1090.0630000000001</v>
      </c>
      <c r="H1113" s="365"/>
      <c r="I1113" s="239">
        <v>1090.0630000000001</v>
      </c>
      <c r="J1113" s="2"/>
    </row>
    <row r="1114" spans="2:10" ht="75" x14ac:dyDescent="0.25">
      <c r="B1114" s="1">
        <v>3</v>
      </c>
      <c r="C1114" s="189" t="s">
        <v>313</v>
      </c>
      <c r="D1114" s="183">
        <v>1317.8240000000001</v>
      </c>
      <c r="E1114" s="365"/>
      <c r="F1114" s="365"/>
      <c r="G1114" s="360">
        <v>1190.6089999999999</v>
      </c>
      <c r="H1114" s="365"/>
      <c r="I1114" s="239">
        <v>1190.6089999999999</v>
      </c>
      <c r="J1114" s="2"/>
    </row>
    <row r="1115" spans="2:10" ht="75" x14ac:dyDescent="0.25">
      <c r="B1115" s="1">
        <v>4</v>
      </c>
      <c r="C1115" s="27" t="s">
        <v>314</v>
      </c>
      <c r="D1115" s="16">
        <v>1450</v>
      </c>
      <c r="E1115" s="365"/>
      <c r="F1115" s="365"/>
      <c r="G1115" s="352"/>
      <c r="H1115" s="365"/>
      <c r="I1115" s="239"/>
      <c r="J1115" s="2"/>
    </row>
    <row r="1116" spans="2:10" ht="56.25" x14ac:dyDescent="0.25">
      <c r="B1116" s="1">
        <v>5</v>
      </c>
      <c r="C1116" s="189" t="s">
        <v>323</v>
      </c>
      <c r="D1116" s="183">
        <v>1497.7429999999999</v>
      </c>
      <c r="E1116" s="359"/>
      <c r="F1116" s="359"/>
      <c r="G1116" s="352"/>
      <c r="H1116" s="359"/>
      <c r="I1116" s="295"/>
      <c r="J1116" s="40"/>
    </row>
    <row r="1117" spans="2:10" ht="112.5" x14ac:dyDescent="0.25">
      <c r="B1117" s="133">
        <v>6</v>
      </c>
      <c r="C1117" s="144" t="s">
        <v>306</v>
      </c>
      <c r="D1117" s="142">
        <v>500</v>
      </c>
      <c r="E1117" s="387"/>
      <c r="F1117" s="414">
        <v>500</v>
      </c>
      <c r="G1117" s="387"/>
      <c r="H1117" s="387"/>
      <c r="I1117" s="282"/>
      <c r="J1117" s="132"/>
    </row>
    <row r="1118" spans="2:10" s="235" customFormat="1" ht="75" x14ac:dyDescent="0.25">
      <c r="B1118" s="3">
        <v>7</v>
      </c>
      <c r="C1118" s="489" t="s">
        <v>815</v>
      </c>
      <c r="D1118" s="16"/>
      <c r="E1118" s="415"/>
      <c r="F1118" s="415"/>
      <c r="G1118" s="415"/>
      <c r="H1118" s="415"/>
      <c r="I1118" s="93"/>
      <c r="J1118" s="9"/>
    </row>
    <row r="1119" spans="2:10" s="235" customFormat="1" ht="93.75" x14ac:dyDescent="0.25">
      <c r="B1119" s="3">
        <v>8</v>
      </c>
      <c r="C1119" s="489" t="s">
        <v>944</v>
      </c>
      <c r="D1119" s="16"/>
      <c r="E1119" s="415"/>
      <c r="F1119" s="415"/>
      <c r="G1119" s="415"/>
      <c r="H1119" s="415"/>
      <c r="I1119" s="93"/>
      <c r="J1119" s="9"/>
    </row>
    <row r="1120" spans="2:10" s="235" customFormat="1" ht="93.75" x14ac:dyDescent="0.25">
      <c r="B1120" s="3">
        <v>9</v>
      </c>
      <c r="C1120" s="489" t="s">
        <v>945</v>
      </c>
      <c r="D1120" s="16"/>
      <c r="E1120" s="415"/>
      <c r="F1120" s="415"/>
      <c r="G1120" s="415"/>
      <c r="H1120" s="415"/>
      <c r="I1120" s="93"/>
      <c r="J1120" s="9"/>
    </row>
    <row r="1121" spans="1:10" ht="22.5" x14ac:dyDescent="0.25">
      <c r="B1121" s="107"/>
      <c r="C1121" s="104" t="s">
        <v>185</v>
      </c>
      <c r="D1121" s="75">
        <f>D1122+D1123</f>
        <v>1399.9099999999999</v>
      </c>
      <c r="E1121" s="75">
        <f t="shared" ref="E1121:J1121" si="164">E1122+E1123</f>
        <v>0</v>
      </c>
      <c r="F1121" s="75">
        <f t="shared" si="164"/>
        <v>506.28800000000001</v>
      </c>
      <c r="G1121" s="75">
        <f t="shared" si="164"/>
        <v>893.62199999999996</v>
      </c>
      <c r="H1121" s="75">
        <f t="shared" si="164"/>
        <v>0</v>
      </c>
      <c r="I1121" s="75">
        <f>I1122+I1123</f>
        <v>893.62199999999996</v>
      </c>
      <c r="J1121" s="75">
        <f t="shared" si="164"/>
        <v>0</v>
      </c>
    </row>
    <row r="1122" spans="1:10" ht="56.25" x14ac:dyDescent="0.25">
      <c r="B1122" s="133">
        <v>1</v>
      </c>
      <c r="C1122" s="144" t="s">
        <v>305</v>
      </c>
      <c r="D1122" s="142">
        <v>506.28800000000001</v>
      </c>
      <c r="E1122" s="387"/>
      <c r="F1122" s="414">
        <v>506.28800000000001</v>
      </c>
      <c r="G1122" s="387"/>
      <c r="H1122" s="387"/>
      <c r="I1122" s="282"/>
      <c r="J1122" s="167"/>
    </row>
    <row r="1123" spans="1:10" ht="93.75" x14ac:dyDescent="0.25">
      <c r="B1123" s="191">
        <v>2</v>
      </c>
      <c r="C1123" s="189" t="s">
        <v>894</v>
      </c>
      <c r="D1123" s="183">
        <v>893.62199999999996</v>
      </c>
      <c r="E1123" s="387"/>
      <c r="F1123" s="387"/>
      <c r="G1123" s="414">
        <v>893.62199999999996</v>
      </c>
      <c r="H1123" s="387"/>
      <c r="I1123" s="282">
        <v>893.62199999999996</v>
      </c>
      <c r="J1123" s="167"/>
    </row>
    <row r="1124" spans="1:10" ht="22.5" x14ac:dyDescent="0.25">
      <c r="B1124" s="107"/>
      <c r="C1124" s="104" t="s">
        <v>567</v>
      </c>
      <c r="D1124" s="75">
        <f>D1125</f>
        <v>1335.7059999999999</v>
      </c>
      <c r="E1124" s="75">
        <f t="shared" ref="E1124:J1124" si="165">E1125</f>
        <v>0</v>
      </c>
      <c r="F1124" s="75">
        <f t="shared" si="165"/>
        <v>0</v>
      </c>
      <c r="G1124" s="75">
        <f t="shared" si="165"/>
        <v>1335.7059999999999</v>
      </c>
      <c r="H1124" s="75">
        <f t="shared" si="165"/>
        <v>0</v>
      </c>
      <c r="I1124" s="75">
        <f t="shared" si="165"/>
        <v>1335.7059999999999</v>
      </c>
      <c r="J1124" s="75">
        <f t="shared" si="165"/>
        <v>0</v>
      </c>
    </row>
    <row r="1125" spans="1:10" ht="75" x14ac:dyDescent="0.25">
      <c r="B1125" s="191">
        <v>1</v>
      </c>
      <c r="C1125" s="189" t="s">
        <v>310</v>
      </c>
      <c r="D1125" s="190">
        <v>1335.7059999999999</v>
      </c>
      <c r="E1125" s="370"/>
      <c r="F1125" s="370"/>
      <c r="G1125" s="368">
        <v>1335.7059999999999</v>
      </c>
      <c r="H1125" s="366">
        <v>0</v>
      </c>
      <c r="I1125" s="296">
        <v>1335.7059999999999</v>
      </c>
      <c r="J1125" s="168"/>
    </row>
    <row r="1126" spans="1:10" ht="40.5" x14ac:dyDescent="0.25">
      <c r="B1126" s="107"/>
      <c r="C1126" s="105" t="s">
        <v>565</v>
      </c>
      <c r="D1126" s="75">
        <f>D1127+D1128+D1129+D1130+D1131+D1132</f>
        <v>7107.3139999999994</v>
      </c>
      <c r="E1126" s="75">
        <f t="shared" ref="E1126:J1126" si="166">E1127+E1128+E1129+E1130+E1131+E1132</f>
        <v>0</v>
      </c>
      <c r="F1126" s="75">
        <f t="shared" si="166"/>
        <v>0</v>
      </c>
      <c r="G1126" s="75">
        <f t="shared" si="166"/>
        <v>2675.8289999999997</v>
      </c>
      <c r="H1126" s="75">
        <f t="shared" si="166"/>
        <v>10</v>
      </c>
      <c r="I1126" s="75">
        <f>SUM(I1127:I1132)</f>
        <v>3677.7759999999998</v>
      </c>
      <c r="J1126" s="75">
        <f t="shared" si="166"/>
        <v>203.726</v>
      </c>
    </row>
    <row r="1127" spans="1:10" ht="89.25" customHeight="1" x14ac:dyDescent="0.25">
      <c r="B1127" s="191">
        <v>1</v>
      </c>
      <c r="C1127" s="183" t="s">
        <v>315</v>
      </c>
      <c r="D1127" s="183">
        <v>1388.4659999999999</v>
      </c>
      <c r="E1127" s="120"/>
      <c r="F1127" s="120"/>
      <c r="G1127" s="352"/>
      <c r="H1127" s="120"/>
      <c r="I1127" s="240"/>
      <c r="J1127" s="2"/>
    </row>
    <row r="1128" spans="1:10" ht="87.75" customHeight="1" x14ac:dyDescent="0.25">
      <c r="B1128" s="191">
        <v>2</v>
      </c>
      <c r="C1128" s="183" t="s">
        <v>316</v>
      </c>
      <c r="D1128" s="183">
        <v>1769.4369999999999</v>
      </c>
      <c r="E1128" s="120"/>
      <c r="F1128" s="120"/>
      <c r="G1128" s="352"/>
      <c r="H1128" s="120"/>
      <c r="I1128" s="240"/>
      <c r="J1128" s="2"/>
    </row>
    <row r="1129" spans="1:10" ht="93.75" x14ac:dyDescent="0.25">
      <c r="B1129" s="133">
        <v>3</v>
      </c>
      <c r="C1129" s="142" t="s">
        <v>706</v>
      </c>
      <c r="D1129" s="131">
        <v>271.63499999999999</v>
      </c>
      <c r="E1129" s="387"/>
      <c r="F1129" s="387"/>
      <c r="G1129" s="377"/>
      <c r="H1129" s="380">
        <v>10</v>
      </c>
      <c r="I1129" s="279"/>
      <c r="J1129" s="131">
        <v>203.726</v>
      </c>
    </row>
    <row r="1130" spans="1:10" s="235" customFormat="1" ht="93.75" x14ac:dyDescent="0.25">
      <c r="B1130" s="3">
        <v>4</v>
      </c>
      <c r="C1130" s="302" t="s">
        <v>742</v>
      </c>
      <c r="D1130" s="185">
        <v>1001.947</v>
      </c>
      <c r="E1130" s="415"/>
      <c r="F1130" s="415"/>
      <c r="G1130" s="374"/>
      <c r="H1130" s="250"/>
      <c r="I1130" s="241">
        <v>1001.947</v>
      </c>
      <c r="J1130" s="23"/>
    </row>
    <row r="1131" spans="1:10" s="235" customFormat="1" ht="75" x14ac:dyDescent="0.25">
      <c r="B1131" s="3">
        <v>5</v>
      </c>
      <c r="C1131" s="302" t="s">
        <v>743</v>
      </c>
      <c r="D1131" s="185">
        <v>1374.8440000000001</v>
      </c>
      <c r="E1131" s="415"/>
      <c r="F1131" s="415"/>
      <c r="G1131" s="477">
        <v>1374.8440000000001</v>
      </c>
      <c r="H1131" s="250"/>
      <c r="I1131" s="241">
        <v>1374.8440000000001</v>
      </c>
      <c r="J1131" s="23"/>
    </row>
    <row r="1132" spans="1:10" s="235" customFormat="1" ht="75" x14ac:dyDescent="0.25">
      <c r="B1132" s="3">
        <v>6</v>
      </c>
      <c r="C1132" s="302" t="s">
        <v>744</v>
      </c>
      <c r="D1132" s="185">
        <v>1300.9849999999999</v>
      </c>
      <c r="E1132" s="415"/>
      <c r="F1132" s="415"/>
      <c r="G1132" s="477">
        <v>1300.9849999999999</v>
      </c>
      <c r="H1132" s="250"/>
      <c r="I1132" s="241">
        <v>1300.9849999999999</v>
      </c>
      <c r="J1132" s="23"/>
    </row>
    <row r="1133" spans="1:10" ht="20.25" x14ac:dyDescent="0.25">
      <c r="B1133" s="1"/>
      <c r="C1133" s="122" t="s">
        <v>566</v>
      </c>
      <c r="D1133" s="124">
        <f>D1134</f>
        <v>310.06099999999998</v>
      </c>
      <c r="E1133" s="124">
        <f t="shared" ref="E1133:J1133" si="167">E1134</f>
        <v>0</v>
      </c>
      <c r="F1133" s="124">
        <f t="shared" si="167"/>
        <v>0</v>
      </c>
      <c r="G1133" s="124">
        <f t="shared" si="167"/>
        <v>0</v>
      </c>
      <c r="H1133" s="124">
        <f t="shared" si="167"/>
        <v>62.012</v>
      </c>
      <c r="I1133" s="124">
        <f t="shared" si="167"/>
        <v>0</v>
      </c>
      <c r="J1133" s="124">
        <f t="shared" si="167"/>
        <v>232.54300000000001</v>
      </c>
    </row>
    <row r="1134" spans="1:10" ht="112.5" x14ac:dyDescent="0.25">
      <c r="B1134" s="133">
        <v>1</v>
      </c>
      <c r="C1134" s="142" t="s">
        <v>707</v>
      </c>
      <c r="D1134" s="147">
        <v>310.06099999999998</v>
      </c>
      <c r="E1134" s="387"/>
      <c r="F1134" s="387"/>
      <c r="G1134" s="377"/>
      <c r="H1134" s="125">
        <v>62.012</v>
      </c>
      <c r="I1134" s="378"/>
      <c r="J1134" s="125">
        <v>232.54300000000001</v>
      </c>
    </row>
    <row r="1135" spans="1:10" ht="20.25" x14ac:dyDescent="0.25">
      <c r="B1135" s="102"/>
      <c r="C1135" s="104" t="s">
        <v>186</v>
      </c>
      <c r="D1135" s="33">
        <f>D1136</f>
        <v>3803.5160000000001</v>
      </c>
      <c r="E1135" s="33">
        <f t="shared" ref="E1135:J1135" si="168">E1136</f>
        <v>3423.165</v>
      </c>
      <c r="F1135" s="33">
        <f t="shared" si="168"/>
        <v>0</v>
      </c>
      <c r="G1135" s="33">
        <f t="shared" si="168"/>
        <v>0</v>
      </c>
      <c r="H1135" s="33">
        <f t="shared" si="168"/>
        <v>380.351</v>
      </c>
      <c r="I1135" s="33">
        <f t="shared" si="168"/>
        <v>0</v>
      </c>
      <c r="J1135" s="33">
        <f t="shared" si="168"/>
        <v>0</v>
      </c>
    </row>
    <row r="1136" spans="1:10" ht="94.5" customHeight="1" x14ac:dyDescent="0.25">
      <c r="A1136" s="36" t="s">
        <v>186</v>
      </c>
      <c r="B1136" s="169">
        <v>1</v>
      </c>
      <c r="C1136" s="142" t="s">
        <v>527</v>
      </c>
      <c r="D1136" s="142">
        <v>3803.5160000000001</v>
      </c>
      <c r="E1136" s="387">
        <v>3423.165</v>
      </c>
      <c r="F1136" s="387"/>
      <c r="G1136" s="387"/>
      <c r="H1136" s="387">
        <v>380.351</v>
      </c>
      <c r="I1136" s="419"/>
      <c r="J1136" s="129"/>
    </row>
    <row r="1137" spans="1:10" ht="24" customHeight="1" x14ac:dyDescent="0.25">
      <c r="A1137" s="36"/>
      <c r="B1137" s="31"/>
      <c r="C1137" s="104" t="s">
        <v>191</v>
      </c>
      <c r="D1137" s="75">
        <f>D1138</f>
        <v>939.78499999999997</v>
      </c>
      <c r="E1137" s="75">
        <f t="shared" ref="E1137:J1137" si="169">E1138</f>
        <v>845.78499999999997</v>
      </c>
      <c r="F1137" s="75">
        <f t="shared" si="169"/>
        <v>0</v>
      </c>
      <c r="G1137" s="75">
        <f t="shared" si="169"/>
        <v>0</v>
      </c>
      <c r="H1137" s="75">
        <f t="shared" si="169"/>
        <v>94</v>
      </c>
      <c r="I1137" s="75">
        <f t="shared" si="169"/>
        <v>0</v>
      </c>
      <c r="J1137" s="75">
        <f t="shared" si="169"/>
        <v>0</v>
      </c>
    </row>
    <row r="1138" spans="1:10" ht="180.75" customHeight="1" x14ac:dyDescent="0.25">
      <c r="A1138" s="36" t="s">
        <v>187</v>
      </c>
      <c r="B1138" s="169">
        <v>1</v>
      </c>
      <c r="C1138" s="142" t="s">
        <v>528</v>
      </c>
      <c r="D1138" s="142">
        <v>939.78499999999997</v>
      </c>
      <c r="E1138" s="387">
        <v>845.78499999999997</v>
      </c>
      <c r="F1138" s="387"/>
      <c r="G1138" s="387"/>
      <c r="H1138" s="387">
        <v>94</v>
      </c>
      <c r="I1138" s="419"/>
      <c r="J1138" s="129"/>
    </row>
    <row r="1139" spans="1:10" x14ac:dyDescent="0.25">
      <c r="B1139" s="66"/>
      <c r="C1139" s="506" t="s">
        <v>961</v>
      </c>
      <c r="D1139" s="66"/>
      <c r="E1139" s="75">
        <f>E1140+E1141</f>
        <v>1800</v>
      </c>
      <c r="F1139" s="66"/>
      <c r="G1139" s="66"/>
      <c r="H1139" s="66"/>
      <c r="I1139" s="512"/>
      <c r="J1139" s="66"/>
    </row>
    <row r="1140" spans="1:10" ht="75" x14ac:dyDescent="0.25">
      <c r="B1140" s="66">
        <v>1</v>
      </c>
      <c r="C1140" s="16" t="s">
        <v>962</v>
      </c>
      <c r="D1140" s="66"/>
      <c r="E1140" s="415">
        <v>810</v>
      </c>
      <c r="F1140" s="66"/>
      <c r="G1140" s="66"/>
      <c r="H1140" s="66"/>
      <c r="I1140" s="512"/>
      <c r="J1140" s="66"/>
    </row>
    <row r="1141" spans="1:10" ht="126" customHeight="1" x14ac:dyDescent="0.25">
      <c r="B1141" s="66">
        <v>2</v>
      </c>
      <c r="C1141" s="16" t="s">
        <v>963</v>
      </c>
      <c r="D1141" s="66"/>
      <c r="E1141" s="415">
        <v>990</v>
      </c>
      <c r="F1141" s="66"/>
      <c r="G1141" s="66"/>
      <c r="H1141" s="66"/>
      <c r="I1141" s="512"/>
      <c r="J1141" s="66"/>
    </row>
  </sheetData>
  <autoFilter ref="A11:J1138"/>
  <mergeCells count="42">
    <mergeCell ref="B139:C139"/>
    <mergeCell ref="B12:C12"/>
    <mergeCell ref="B16:C16"/>
    <mergeCell ref="B13:C13"/>
    <mergeCell ref="B110:C110"/>
    <mergeCell ref="E605:F605"/>
    <mergeCell ref="B841:C841"/>
    <mergeCell ref="E604:F604"/>
    <mergeCell ref="B1105:C1105"/>
    <mergeCell ref="B636:C636"/>
    <mergeCell ref="B709:C709"/>
    <mergeCell ref="B902:C902"/>
    <mergeCell ref="B767:C767"/>
    <mergeCell ref="B1034:C1034"/>
    <mergeCell ref="B746:C746"/>
    <mergeCell ref="E601:F601"/>
    <mergeCell ref="E602:F602"/>
    <mergeCell ref="B142:C142"/>
    <mergeCell ref="B506:C506"/>
    <mergeCell ref="B486:C486"/>
    <mergeCell ref="B540:C540"/>
    <mergeCell ref="E591:F591"/>
    <mergeCell ref="E576:F576"/>
    <mergeCell ref="B343:C343"/>
    <mergeCell ref="B213:C213"/>
    <mergeCell ref="B246:C246"/>
    <mergeCell ref="B409:C409"/>
    <mergeCell ref="B432:C432"/>
    <mergeCell ref="I8:I10"/>
    <mergeCell ref="B3:J3"/>
    <mergeCell ref="E7:J7"/>
    <mergeCell ref="G8:H8"/>
    <mergeCell ref="E8:F8"/>
    <mergeCell ref="B5:J5"/>
    <mergeCell ref="B7:B10"/>
    <mergeCell ref="C7:C10"/>
    <mergeCell ref="D7:D10"/>
    <mergeCell ref="J8:J10"/>
    <mergeCell ref="E9:E10"/>
    <mergeCell ref="F9:F10"/>
    <mergeCell ref="H9:H10"/>
    <mergeCell ref="G9:G10"/>
  </mergeCells>
  <hyperlinks>
    <hyperlink ref="C315" r:id="rId1"/>
    <hyperlink ref="C316" r:id="rId2"/>
    <hyperlink ref="C258" r:id="rId3"/>
    <hyperlink ref="C288" r:id="rId4" display="Будівництво пєлєтної котельні ДЮСШ"/>
    <hyperlink ref="C252" r:id="rId5"/>
    <hyperlink ref="C253" r:id="rId6"/>
    <hyperlink ref="C272" r:id="rId7"/>
    <hyperlink ref="C260" r:id="rId8"/>
    <hyperlink ref="C318" r:id="rId9"/>
  </hyperlinks>
  <pageMargins left="0.11811023622047245" right="0.11811023622047245" top="0.15748031496062992" bottom="0.15748031496062992" header="0.11811023622047245" footer="0.11811023622047245"/>
  <pageSetup paperSize="9" scale="35" fitToHeight="0" orientation="landscape" r:id="rId10"/>
  <rowBreaks count="6" manualBreakCount="6">
    <brk id="196" max="16383" man="1"/>
    <brk id="252" min="1" max="17" man="1"/>
    <brk id="366" min="1" max="17" man="1"/>
    <brk id="403" min="1" max="17" man="1"/>
    <brk id="517" min="1" max="17" man="1"/>
    <brk id="535" min="1"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2:H31"/>
  <sheetViews>
    <sheetView workbookViewId="0">
      <selection activeCell="G15" sqref="G15"/>
    </sheetView>
  </sheetViews>
  <sheetFormatPr defaultRowHeight="15" x14ac:dyDescent="0.25"/>
  <sheetData>
    <row r="12" spans="3:7" x14ac:dyDescent="0.25">
      <c r="C12">
        <f>1489.998+1283.881</f>
        <v>2773.8789999999999</v>
      </c>
      <c r="G12">
        <v>3500</v>
      </c>
    </row>
    <row r="13" spans="3:7" x14ac:dyDescent="0.25">
      <c r="E13">
        <v>100</v>
      </c>
      <c r="G13">
        <v>1100</v>
      </c>
    </row>
    <row r="14" spans="3:7" x14ac:dyDescent="0.25">
      <c r="C14">
        <v>70</v>
      </c>
      <c r="E14">
        <v>349.779</v>
      </c>
    </row>
    <row r="15" spans="3:7" x14ac:dyDescent="0.25">
      <c r="C15">
        <v>11</v>
      </c>
      <c r="E15">
        <v>100</v>
      </c>
      <c r="G15">
        <v>990</v>
      </c>
    </row>
    <row r="16" spans="3:7" x14ac:dyDescent="0.25">
      <c r="C16">
        <v>60</v>
      </c>
      <c r="E16">
        <v>120</v>
      </c>
      <c r="G16">
        <v>2143.8130000000001</v>
      </c>
    </row>
    <row r="17" spans="3:8" x14ac:dyDescent="0.25">
      <c r="C17">
        <v>900</v>
      </c>
      <c r="E17">
        <v>120</v>
      </c>
      <c r="G17">
        <v>35</v>
      </c>
    </row>
    <row r="18" spans="3:8" x14ac:dyDescent="0.25">
      <c r="C18">
        <v>931</v>
      </c>
      <c r="E18">
        <v>350</v>
      </c>
      <c r="G18">
        <v>1365</v>
      </c>
    </row>
    <row r="19" spans="3:8" x14ac:dyDescent="0.25">
      <c r="C19">
        <v>59.792000000000002</v>
      </c>
      <c r="E19">
        <v>150</v>
      </c>
      <c r="G19">
        <v>477</v>
      </c>
    </row>
    <row r="20" spans="3:8" x14ac:dyDescent="0.25">
      <c r="C20">
        <v>305.68299999999999</v>
      </c>
      <c r="E20">
        <v>400</v>
      </c>
      <c r="G20">
        <v>1437</v>
      </c>
    </row>
    <row r="21" spans="3:8" x14ac:dyDescent="0.25">
      <c r="C21">
        <v>2795.3809999999999</v>
      </c>
      <c r="E21">
        <v>350</v>
      </c>
      <c r="G21">
        <v>7300</v>
      </c>
    </row>
    <row r="22" spans="3:8" x14ac:dyDescent="0.25">
      <c r="C22">
        <v>530.03700000000003</v>
      </c>
      <c r="E22">
        <v>400</v>
      </c>
      <c r="G22">
        <v>1490</v>
      </c>
    </row>
    <row r="23" spans="3:8" x14ac:dyDescent="0.25">
      <c r="C23">
        <v>1499.816</v>
      </c>
      <c r="E23">
        <v>2179.3519999999999</v>
      </c>
      <c r="G23">
        <v>129.238</v>
      </c>
    </row>
    <row r="24" spans="3:8" x14ac:dyDescent="0.25">
      <c r="C24">
        <v>1228.3900000000001</v>
      </c>
      <c r="E24">
        <v>330</v>
      </c>
      <c r="G24">
        <v>143.79400000000001</v>
      </c>
    </row>
    <row r="25" spans="3:8" x14ac:dyDescent="0.25">
      <c r="E25">
        <v>770</v>
      </c>
      <c r="G25">
        <v>50.337000000000003</v>
      </c>
    </row>
    <row r="26" spans="3:8" x14ac:dyDescent="0.25">
      <c r="E26">
        <v>2231.5419999999999</v>
      </c>
      <c r="G26">
        <v>50.274999999999999</v>
      </c>
    </row>
    <row r="27" spans="3:8" x14ac:dyDescent="0.25">
      <c r="E27">
        <v>760.37400000000002</v>
      </c>
      <c r="G27">
        <v>33.508000000000003</v>
      </c>
    </row>
    <row r="28" spans="3:8" x14ac:dyDescent="0.25">
      <c r="E28">
        <v>239.2</v>
      </c>
      <c r="G28">
        <v>890.90200000000004</v>
      </c>
    </row>
    <row r="29" spans="3:8" x14ac:dyDescent="0.25">
      <c r="E29">
        <v>1098.854</v>
      </c>
    </row>
    <row r="30" spans="3:8" x14ac:dyDescent="0.25">
      <c r="E30">
        <v>1482.6980000000001</v>
      </c>
    </row>
    <row r="31" spans="3:8" x14ac:dyDescent="0.25">
      <c r="E31">
        <v>967.09900000000005</v>
      </c>
      <c r="H31">
        <f>SUM(C12:G31)</f>
        <v>44799.743000000002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
  <sheetViews>
    <sheetView topLeftCell="B11" workbookViewId="0">
      <selection activeCell="B11" sqref="A1:XFD1048576"/>
    </sheetView>
  </sheetViews>
  <sheetFormatPr defaultRowHeight="23.25" x14ac:dyDescent="0.25"/>
  <cols>
    <col min="1" max="1" width="5" style="235" hidden="1" customWidth="1"/>
    <col min="2" max="2" width="7.85546875" style="235" customWidth="1"/>
    <col min="3" max="3" width="41.42578125" style="235" customWidth="1"/>
    <col min="4" max="4" width="28.42578125" style="235" customWidth="1"/>
    <col min="5" max="6" width="30" style="235" customWidth="1"/>
    <col min="7" max="7" width="23.28515625" style="235" customWidth="1"/>
    <col min="8" max="8" width="22.140625" style="235" customWidth="1"/>
    <col min="9" max="9" width="23.7109375" style="235" customWidth="1"/>
    <col min="10" max="10" width="31.140625" style="522" customWidth="1"/>
    <col min="11" max="11" width="20.5703125" style="235" customWidth="1"/>
    <col min="12" max="12" width="11" style="235" bestFit="1" customWidth="1"/>
    <col min="13" max="16384" width="9.140625" style="235"/>
  </cols>
  <sheetData>
    <row r="1" spans="2:12" hidden="1" x14ac:dyDescent="0.25"/>
    <row r="2" spans="2:12" hidden="1" x14ac:dyDescent="0.25"/>
    <row r="3" spans="2:12" ht="18.75" hidden="1" x14ac:dyDescent="0.25">
      <c r="B3" s="619" t="s">
        <v>5</v>
      </c>
      <c r="C3" s="619"/>
      <c r="D3" s="619"/>
      <c r="E3" s="619"/>
      <c r="F3" s="619"/>
      <c r="G3" s="619"/>
      <c r="H3" s="619"/>
      <c r="I3" s="619"/>
      <c r="J3" s="619"/>
      <c r="K3" s="619"/>
    </row>
    <row r="4" spans="2:12" hidden="1" x14ac:dyDescent="0.25">
      <c r="B4" s="523"/>
      <c r="C4" s="523"/>
      <c r="D4" s="523"/>
      <c r="E4" s="523"/>
      <c r="F4" s="523"/>
      <c r="G4" s="523"/>
      <c r="H4" s="523"/>
      <c r="I4" s="523"/>
      <c r="J4" s="524"/>
      <c r="K4" s="523"/>
    </row>
    <row r="5" spans="2:12" ht="27.75" customHeight="1" x14ac:dyDescent="0.25">
      <c r="B5" s="620" t="s">
        <v>1008</v>
      </c>
      <c r="C5" s="620"/>
      <c r="D5" s="620"/>
      <c r="E5" s="620"/>
      <c r="F5" s="620"/>
      <c r="G5" s="620"/>
      <c r="H5" s="620"/>
      <c r="I5" s="620"/>
      <c r="J5" s="620"/>
      <c r="K5" s="620"/>
    </row>
    <row r="6" spans="2:12" x14ac:dyDescent="0.25">
      <c r="B6" s="523"/>
      <c r="C6" s="523"/>
      <c r="D6" s="523" t="s">
        <v>718</v>
      </c>
      <c r="E6" s="523"/>
      <c r="F6" s="523"/>
      <c r="G6" s="523"/>
      <c r="H6" s="525"/>
      <c r="I6" s="526"/>
      <c r="J6" s="527"/>
      <c r="K6" s="525"/>
    </row>
    <row r="7" spans="2:12" ht="30" customHeight="1" x14ac:dyDescent="0.25">
      <c r="B7" s="629" t="s">
        <v>0</v>
      </c>
      <c r="C7" s="614" t="s">
        <v>1</v>
      </c>
      <c r="D7" s="614" t="s">
        <v>2</v>
      </c>
      <c r="E7" s="625" t="s">
        <v>1004</v>
      </c>
      <c r="F7" s="625"/>
      <c r="G7" s="625"/>
      <c r="H7" s="625"/>
      <c r="I7" s="625"/>
      <c r="J7" s="625"/>
      <c r="K7" s="625"/>
    </row>
    <row r="8" spans="2:12" ht="25.5" customHeight="1" x14ac:dyDescent="0.25">
      <c r="B8" s="630"/>
      <c r="C8" s="624"/>
      <c r="D8" s="624"/>
      <c r="E8" s="626" t="s">
        <v>1007</v>
      </c>
      <c r="F8" s="627"/>
      <c r="G8" s="628"/>
      <c r="H8" s="626" t="s">
        <v>1005</v>
      </c>
      <c r="I8" s="628"/>
      <c r="J8" s="614" t="s">
        <v>862</v>
      </c>
      <c r="K8" s="629" t="s">
        <v>4</v>
      </c>
    </row>
    <row r="9" spans="2:12" ht="19.5" customHeight="1" x14ac:dyDescent="0.25">
      <c r="B9" s="630"/>
      <c r="C9" s="624"/>
      <c r="D9" s="624"/>
      <c r="E9" s="614" t="s">
        <v>3</v>
      </c>
      <c r="F9" s="614" t="s">
        <v>6</v>
      </c>
      <c r="G9" s="614" t="s">
        <v>1009</v>
      </c>
      <c r="H9" s="614" t="s">
        <v>1006</v>
      </c>
      <c r="I9" s="614" t="s">
        <v>138</v>
      </c>
      <c r="J9" s="624"/>
      <c r="K9" s="630"/>
    </row>
    <row r="10" spans="2:12" ht="80.25" customHeight="1" x14ac:dyDescent="0.25">
      <c r="B10" s="631"/>
      <c r="C10" s="615"/>
      <c r="D10" s="615"/>
      <c r="E10" s="615"/>
      <c r="F10" s="615"/>
      <c r="G10" s="615"/>
      <c r="H10" s="615"/>
      <c r="I10" s="615"/>
      <c r="J10" s="615"/>
      <c r="K10" s="631"/>
    </row>
    <row r="11" spans="2:12" ht="18.75" x14ac:dyDescent="0.25">
      <c r="B11" s="3">
        <v>1</v>
      </c>
      <c r="C11" s="3">
        <v>2</v>
      </c>
      <c r="D11" s="3">
        <v>3</v>
      </c>
      <c r="E11" s="3">
        <v>4</v>
      </c>
      <c r="F11" s="3"/>
      <c r="G11" s="3">
        <v>5</v>
      </c>
      <c r="H11" s="3">
        <v>6</v>
      </c>
      <c r="I11" s="3">
        <v>7</v>
      </c>
      <c r="J11" s="3">
        <v>8</v>
      </c>
      <c r="K11" s="3">
        <v>9</v>
      </c>
    </row>
    <row r="12" spans="2:12" ht="25.5" x14ac:dyDescent="0.25">
      <c r="B12" s="663" t="s">
        <v>322</v>
      </c>
      <c r="C12" s="663"/>
      <c r="D12" s="496" t="e">
        <f>#REF!+D13+D85+D138+#REF!+#REF!+#REF!+#REF!+#REF!+#REF!+#REF!+#REF!+#REF!+#REF!+#REF!+#REF!+#REF!+#REF!+#REF!</f>
        <v>#REF!</v>
      </c>
      <c r="E12" s="496" t="e">
        <f>#REF!+E13+E85+E138+#REF!+#REF!+#REF!+#REF!+#REF!+#REF!+#REF!+#REF!+#REF!+#REF!+#REF!+#REF!+#REF!+#REF!+#REF!</f>
        <v>#REF!</v>
      </c>
      <c r="F12" s="496"/>
      <c r="G12" s="496" t="e">
        <f>#REF!+G13+G85+G138+#REF!+#REF!+#REF!+#REF!+#REF!+#REF!+#REF!+#REF!+#REF!+#REF!+#REF!+#REF!+#REF!+#REF!+#REF!</f>
        <v>#REF!</v>
      </c>
      <c r="H12" s="496" t="e">
        <f>#REF!+H13+H85+H138+#REF!+#REF!+#REF!+#REF!+#REF!+#REF!+#REF!+#REF!+#REF!+#REF!+#REF!+#REF!+#REF!+#REF!+#REF!</f>
        <v>#REF!</v>
      </c>
      <c r="I12" s="496" t="e">
        <f>#REF!+I13+I85+I138+#REF!+#REF!+#REF!+#REF!+#REF!+#REF!+#REF!+#REF!+#REF!+#REF!+#REF!+#REF!+#REF!+#REF!+#REF!</f>
        <v>#REF!</v>
      </c>
      <c r="J12" s="496" t="e">
        <f>#REF!+J13+J85+J138+#REF!+#REF!+#REF!+#REF!+#REF!+#REF!+#REF!+#REF!+#REF!+#REF!+#REF!+#REF!+#REF!+#REF!+#REF!</f>
        <v>#REF!</v>
      </c>
      <c r="K12" s="496" t="e">
        <f>#REF!+K13+K85+K138+#REF!+#REF!+#REF!+#REF!+#REF!+#REF!+#REF!+#REF!+#REF!+#REF!+#REF!+#REF!+#REF!+#REF!+#REF!</f>
        <v>#REF!</v>
      </c>
      <c r="L12" s="528" t="e">
        <f>#REF!+L13+L85+L138+#REF!+#REF!+#REF!+#REF!+#REF!+#REF!+#REF!+#REF!+#REF!+#REF!+#REF!+#REF!+#REF!+#REF!+#REF!</f>
        <v>#REF!</v>
      </c>
    </row>
    <row r="13" spans="2:12" s="347" customFormat="1" ht="68.25" customHeight="1" x14ac:dyDescent="0.25">
      <c r="B13" s="662" t="s">
        <v>708</v>
      </c>
      <c r="C13" s="662"/>
      <c r="D13" s="238" t="e">
        <f>D17+#REF!+D38+D51+#REF!+#REF!+D60+D62+D82</f>
        <v>#REF!</v>
      </c>
      <c r="E13" s="238" t="e">
        <f>E17+#REF!+E38+E51+#REF!+#REF!+E60+E62+E82</f>
        <v>#REF!</v>
      </c>
      <c r="F13" s="238"/>
      <c r="G13" s="238" t="e">
        <f>G17+#REF!+G38+G51+#REF!+#REF!+G60+G62+G82</f>
        <v>#REF!</v>
      </c>
      <c r="H13" s="238" t="e">
        <f>H17+#REF!+H38+H51+#REF!+#REF!+H60+H62+H82</f>
        <v>#REF!</v>
      </c>
      <c r="I13" s="238" t="e">
        <f>I17+#REF!+I38+I51+#REF!+#REF!+I60+I62+I82</f>
        <v>#REF!</v>
      </c>
      <c r="J13" s="238" t="e">
        <f>J17+#REF!+J38+J51+#REF!+#REF!+J60+J62+J82</f>
        <v>#REF!</v>
      </c>
      <c r="K13" s="238" t="e">
        <f>K17+#REF!+K38+K51+#REF!+#REF!+K60+K62+K82</f>
        <v>#REF!</v>
      </c>
    </row>
    <row r="14" spans="2:12" s="347" customFormat="1" ht="88.5" customHeight="1" x14ac:dyDescent="0.25">
      <c r="B14" s="529"/>
      <c r="C14" s="530" t="s">
        <v>1010</v>
      </c>
      <c r="D14" s="531">
        <v>5367</v>
      </c>
      <c r="E14" s="531">
        <v>4837</v>
      </c>
      <c r="F14" s="238"/>
      <c r="G14" s="238"/>
      <c r="H14" s="238"/>
      <c r="I14" s="238"/>
      <c r="J14" s="238"/>
      <c r="K14" s="238"/>
    </row>
    <row r="15" spans="2:12" s="347" customFormat="1" ht="216" customHeight="1" x14ac:dyDescent="0.25">
      <c r="B15" s="529"/>
      <c r="C15" s="331" t="s">
        <v>1011</v>
      </c>
      <c r="D15" s="332">
        <v>81368</v>
      </c>
      <c r="E15" s="332">
        <v>40694</v>
      </c>
      <c r="F15" s="238"/>
      <c r="G15" s="238"/>
      <c r="H15" s="238"/>
      <c r="I15" s="238"/>
      <c r="J15" s="238"/>
      <c r="K15" s="238"/>
    </row>
    <row r="16" spans="2:12" s="532" customFormat="1" ht="138.75" customHeight="1" x14ac:dyDescent="0.25">
      <c r="B16" s="476">
        <v>1</v>
      </c>
      <c r="C16" s="492" t="s">
        <v>721</v>
      </c>
      <c r="D16" s="533"/>
      <c r="E16" s="533"/>
      <c r="F16" s="533"/>
      <c r="G16" s="533"/>
      <c r="H16" s="533"/>
      <c r="I16" s="533"/>
      <c r="J16" s="534">
        <v>500000</v>
      </c>
      <c r="K16" s="533"/>
    </row>
    <row r="17" spans="2:11" s="532" customFormat="1" ht="55.5" customHeight="1" x14ac:dyDescent="0.25">
      <c r="B17" s="535"/>
      <c r="C17" s="536" t="s">
        <v>730</v>
      </c>
      <c r="D17" s="463">
        <f>SUM(D18:D27)</f>
        <v>0</v>
      </c>
      <c r="E17" s="463">
        <f t="shared" ref="E17:K17" si="0">SUM(E18:E27)</f>
        <v>0</v>
      </c>
      <c r="F17" s="463"/>
      <c r="G17" s="463">
        <f t="shared" si="0"/>
        <v>0</v>
      </c>
      <c r="H17" s="463">
        <f t="shared" si="0"/>
        <v>0</v>
      </c>
      <c r="I17" s="463">
        <f t="shared" si="0"/>
        <v>0</v>
      </c>
      <c r="J17" s="463">
        <f t="shared" si="0"/>
        <v>260645.69999999998</v>
      </c>
      <c r="K17" s="463">
        <f t="shared" si="0"/>
        <v>0</v>
      </c>
    </row>
    <row r="18" spans="2:11" s="532" customFormat="1" ht="36" customHeight="1" x14ac:dyDescent="0.25">
      <c r="B18" s="537">
        <v>1</v>
      </c>
      <c r="C18" s="306" t="s">
        <v>731</v>
      </c>
      <c r="D18" s="463"/>
      <c r="E18" s="463"/>
      <c r="F18" s="463"/>
      <c r="G18" s="463"/>
      <c r="H18" s="463"/>
      <c r="I18" s="463"/>
      <c r="J18" s="463">
        <v>30480.74</v>
      </c>
      <c r="K18" s="463"/>
    </row>
    <row r="19" spans="2:11" s="532" customFormat="1" ht="55.5" customHeight="1" x14ac:dyDescent="0.25">
      <c r="B19" s="537">
        <v>2</v>
      </c>
      <c r="C19" s="302" t="s">
        <v>732</v>
      </c>
      <c r="D19" s="463"/>
      <c r="E19" s="463"/>
      <c r="F19" s="463"/>
      <c r="G19" s="463"/>
      <c r="H19" s="463"/>
      <c r="I19" s="463"/>
      <c r="J19" s="463">
        <v>52580.63</v>
      </c>
      <c r="K19" s="463"/>
    </row>
    <row r="20" spans="2:11" s="532" customFormat="1" ht="55.5" customHeight="1" x14ac:dyDescent="0.25">
      <c r="B20" s="537">
        <v>3</v>
      </c>
      <c r="C20" s="302" t="s">
        <v>733</v>
      </c>
      <c r="D20" s="463"/>
      <c r="E20" s="463"/>
      <c r="F20" s="463"/>
      <c r="G20" s="463"/>
      <c r="H20" s="463"/>
      <c r="I20" s="463"/>
      <c r="J20" s="463">
        <v>41702.25</v>
      </c>
      <c r="K20" s="463"/>
    </row>
    <row r="21" spans="2:11" s="532" customFormat="1" ht="37.5" customHeight="1" x14ac:dyDescent="0.25">
      <c r="B21" s="537">
        <v>4</v>
      </c>
      <c r="C21" s="302" t="s">
        <v>734</v>
      </c>
      <c r="D21" s="463"/>
      <c r="E21" s="463"/>
      <c r="F21" s="463"/>
      <c r="G21" s="463"/>
      <c r="H21" s="463"/>
      <c r="I21" s="463"/>
      <c r="J21" s="463">
        <v>6217.41</v>
      </c>
      <c r="K21" s="463"/>
    </row>
    <row r="22" spans="2:11" s="532" customFormat="1" ht="30.75" customHeight="1" x14ac:dyDescent="0.25">
      <c r="B22" s="537">
        <v>5</v>
      </c>
      <c r="C22" s="302" t="s">
        <v>735</v>
      </c>
      <c r="D22" s="463"/>
      <c r="E22" s="463"/>
      <c r="F22" s="463"/>
      <c r="G22" s="463"/>
      <c r="H22" s="463"/>
      <c r="I22" s="463"/>
      <c r="J22" s="463">
        <v>9513</v>
      </c>
      <c r="K22" s="463"/>
    </row>
    <row r="23" spans="2:11" s="532" customFormat="1" ht="35.25" customHeight="1" x14ac:dyDescent="0.25">
      <c r="B23" s="537">
        <v>6</v>
      </c>
      <c r="C23" s="302" t="s">
        <v>736</v>
      </c>
      <c r="D23" s="463"/>
      <c r="E23" s="463"/>
      <c r="F23" s="463"/>
      <c r="G23" s="463"/>
      <c r="H23" s="463"/>
      <c r="I23" s="463"/>
      <c r="J23" s="463">
        <v>13585.14</v>
      </c>
      <c r="K23" s="463"/>
    </row>
    <row r="24" spans="2:11" s="532" customFormat="1" ht="55.5" customHeight="1" x14ac:dyDescent="0.25">
      <c r="B24" s="537">
        <v>7</v>
      </c>
      <c r="C24" s="302" t="s">
        <v>737</v>
      </c>
      <c r="D24" s="463"/>
      <c r="E24" s="463"/>
      <c r="F24" s="463"/>
      <c r="G24" s="463"/>
      <c r="H24" s="463"/>
      <c r="I24" s="463"/>
      <c r="J24" s="463">
        <v>14088</v>
      </c>
      <c r="K24" s="463"/>
    </row>
    <row r="25" spans="2:11" s="532" customFormat="1" ht="27.75" customHeight="1" x14ac:dyDescent="0.25">
      <c r="B25" s="537">
        <v>8</v>
      </c>
      <c r="C25" s="302" t="s">
        <v>738</v>
      </c>
      <c r="D25" s="463"/>
      <c r="E25" s="463"/>
      <c r="F25" s="463"/>
      <c r="G25" s="463"/>
      <c r="H25" s="463"/>
      <c r="I25" s="463"/>
      <c r="J25" s="463">
        <v>23115.03</v>
      </c>
      <c r="K25" s="463"/>
    </row>
    <row r="26" spans="2:11" s="532" customFormat="1" ht="36" customHeight="1" x14ac:dyDescent="0.25">
      <c r="B26" s="537">
        <v>9</v>
      </c>
      <c r="C26" s="302" t="s">
        <v>739</v>
      </c>
      <c r="D26" s="463"/>
      <c r="E26" s="463"/>
      <c r="F26" s="463"/>
      <c r="G26" s="463"/>
      <c r="H26" s="463"/>
      <c r="I26" s="463"/>
      <c r="J26" s="463">
        <v>9613.5</v>
      </c>
      <c r="K26" s="463"/>
    </row>
    <row r="27" spans="2:11" s="532" customFormat="1" ht="36" customHeight="1" x14ac:dyDescent="0.25">
      <c r="B27" s="537">
        <v>10</v>
      </c>
      <c r="C27" s="538" t="s">
        <v>740</v>
      </c>
      <c r="D27" s="463"/>
      <c r="E27" s="463"/>
      <c r="F27" s="463"/>
      <c r="G27" s="463"/>
      <c r="H27" s="463"/>
      <c r="I27" s="463"/>
      <c r="J27" s="463">
        <v>59750</v>
      </c>
      <c r="K27" s="463"/>
    </row>
    <row r="28" spans="2:11" s="532" customFormat="1" ht="56.25" x14ac:dyDescent="0.25">
      <c r="B28" s="191">
        <v>1</v>
      </c>
      <c r="C28" s="185" t="s">
        <v>440</v>
      </c>
      <c r="D28" s="343">
        <v>57040.284</v>
      </c>
      <c r="E28" s="455"/>
      <c r="F28" s="455"/>
      <c r="G28" s="455"/>
      <c r="H28" s="360">
        <v>57040.284</v>
      </c>
      <c r="I28" s="455"/>
      <c r="J28" s="463">
        <v>57040.284</v>
      </c>
      <c r="K28" s="455"/>
    </row>
    <row r="29" spans="2:11" s="532" customFormat="1" ht="93.75" x14ac:dyDescent="0.25">
      <c r="B29" s="536">
        <v>1</v>
      </c>
      <c r="C29" s="492" t="s">
        <v>722</v>
      </c>
      <c r="D29" s="455"/>
      <c r="E29" s="455"/>
      <c r="F29" s="455"/>
      <c r="G29" s="455"/>
      <c r="H29" s="455"/>
      <c r="I29" s="455"/>
      <c r="J29" s="463">
        <v>20800.058000000001</v>
      </c>
      <c r="K29" s="455"/>
    </row>
    <row r="30" spans="2:11" s="532" customFormat="1" ht="75" x14ac:dyDescent="0.25">
      <c r="B30" s="185">
        <v>10</v>
      </c>
      <c r="C30" s="195" t="s">
        <v>510</v>
      </c>
      <c r="D30" s="184">
        <v>14297.404</v>
      </c>
      <c r="E30" s="455"/>
      <c r="F30" s="455"/>
      <c r="G30" s="455"/>
      <c r="H30" s="462">
        <v>14297.404</v>
      </c>
      <c r="I30" s="455"/>
      <c r="J30" s="463">
        <v>14297.404</v>
      </c>
      <c r="K30" s="455"/>
    </row>
    <row r="31" spans="2:11" s="532" customFormat="1" ht="112.5" x14ac:dyDescent="0.25">
      <c r="B31" s="193">
        <v>1</v>
      </c>
      <c r="C31" s="195" t="s">
        <v>325</v>
      </c>
      <c r="D31" s="184">
        <v>14164.162</v>
      </c>
      <c r="E31" s="190"/>
      <c r="F31" s="190"/>
      <c r="G31" s="190"/>
      <c r="H31" s="462">
        <v>14164.162</v>
      </c>
      <c r="I31" s="183"/>
      <c r="J31" s="539">
        <v>14164.162</v>
      </c>
      <c r="K31" s="192"/>
    </row>
    <row r="32" spans="2:11" s="532" customFormat="1" ht="93.75" x14ac:dyDescent="0.25">
      <c r="B32" s="185">
        <v>2</v>
      </c>
      <c r="C32" s="195" t="s">
        <v>710</v>
      </c>
      <c r="D32" s="184">
        <v>9988.1049999999996</v>
      </c>
      <c r="E32" s="455"/>
      <c r="F32" s="455"/>
      <c r="G32" s="455"/>
      <c r="H32" s="360">
        <v>9988.1049999999996</v>
      </c>
      <c r="I32" s="455"/>
      <c r="J32" s="463">
        <v>9988.1049999999996</v>
      </c>
      <c r="K32" s="455"/>
    </row>
    <row r="33" spans="2:11" s="532" customFormat="1" ht="56.25" x14ac:dyDescent="0.3">
      <c r="B33" s="536">
        <v>1</v>
      </c>
      <c r="C33" s="492" t="s">
        <v>720</v>
      </c>
      <c r="D33" s="540"/>
      <c r="E33" s="541"/>
      <c r="F33" s="541"/>
      <c r="G33" s="541"/>
      <c r="H33" s="541">
        <v>8370</v>
      </c>
      <c r="I33" s="541"/>
      <c r="J33" s="542">
        <v>8370</v>
      </c>
      <c r="K33" s="541"/>
    </row>
    <row r="34" spans="2:11" s="532" customFormat="1" ht="150" customHeight="1" x14ac:dyDescent="0.25">
      <c r="B34" s="476">
        <v>7</v>
      </c>
      <c r="C34" s="492" t="s">
        <v>751</v>
      </c>
      <c r="D34" s="362"/>
      <c r="E34" s="455"/>
      <c r="F34" s="455"/>
      <c r="G34" s="455"/>
      <c r="H34" s="198">
        <v>6000</v>
      </c>
      <c r="I34" s="455"/>
      <c r="J34" s="463">
        <v>6000</v>
      </c>
      <c r="K34" s="455"/>
    </row>
    <row r="35" spans="2:11" s="532" customFormat="1" ht="131.25" x14ac:dyDescent="0.25">
      <c r="B35" s="185">
        <v>12</v>
      </c>
      <c r="C35" s="493" t="s">
        <v>741</v>
      </c>
      <c r="D35" s="197">
        <v>5073.3440000000001</v>
      </c>
      <c r="E35" s="455"/>
      <c r="F35" s="455"/>
      <c r="G35" s="455"/>
      <c r="H35" s="360"/>
      <c r="I35" s="455"/>
      <c r="J35" s="463">
        <v>5073.3440000000001</v>
      </c>
      <c r="K35" s="455"/>
    </row>
    <row r="36" spans="2:11" s="532" customFormat="1" ht="150" x14ac:dyDescent="0.25">
      <c r="B36" s="195">
        <v>6</v>
      </c>
      <c r="C36" s="195" t="s">
        <v>877</v>
      </c>
      <c r="D36" s="184">
        <v>4508.5910000000003</v>
      </c>
      <c r="E36" s="184"/>
      <c r="F36" s="184"/>
      <c r="G36" s="198"/>
      <c r="H36" s="198">
        <v>4325.9870000000001</v>
      </c>
      <c r="I36" s="198">
        <v>135.25800000000001</v>
      </c>
      <c r="J36" s="458">
        <v>4325.9870000000001</v>
      </c>
      <c r="K36" s="184"/>
    </row>
    <row r="37" spans="2:11" s="532" customFormat="1" ht="93.75" x14ac:dyDescent="0.25">
      <c r="B37" s="191">
        <v>1</v>
      </c>
      <c r="C37" s="189" t="s">
        <v>116</v>
      </c>
      <c r="D37" s="190">
        <v>3799.9749999999999</v>
      </c>
      <c r="E37" s="368"/>
      <c r="F37" s="368"/>
      <c r="G37" s="343"/>
      <c r="H37" s="468">
        <v>3800</v>
      </c>
      <c r="I37" s="360"/>
      <c r="J37" s="463">
        <v>3800</v>
      </c>
      <c r="K37" s="192"/>
    </row>
    <row r="38" spans="2:11" s="532" customFormat="1" ht="112.5" x14ac:dyDescent="0.25">
      <c r="B38" s="193">
        <v>1</v>
      </c>
      <c r="C38" s="195" t="s">
        <v>118</v>
      </c>
      <c r="D38" s="184">
        <v>3653.0729999999999</v>
      </c>
      <c r="E38" s="190"/>
      <c r="F38" s="190"/>
      <c r="G38" s="190"/>
      <c r="H38" s="543"/>
      <c r="I38" s="196"/>
      <c r="J38" s="544">
        <v>3653.0729999999999</v>
      </c>
      <c r="K38" s="192"/>
    </row>
    <row r="39" spans="2:11" s="532" customFormat="1" ht="112.5" x14ac:dyDescent="0.25">
      <c r="B39" s="191">
        <v>1</v>
      </c>
      <c r="C39" s="195" t="s">
        <v>180</v>
      </c>
      <c r="D39" s="184">
        <v>3006.5259999999998</v>
      </c>
      <c r="E39" s="192"/>
      <c r="F39" s="192"/>
      <c r="G39" s="403"/>
      <c r="H39" s="403">
        <v>3006.5259999999998</v>
      </c>
      <c r="I39" s="403"/>
      <c r="J39" s="467">
        <v>3006.5259999999998</v>
      </c>
      <c r="K39" s="188"/>
    </row>
    <row r="40" spans="2:11" s="532" customFormat="1" ht="197.25" customHeight="1" x14ac:dyDescent="0.25">
      <c r="B40" s="191">
        <v>4</v>
      </c>
      <c r="C40" s="545" t="s">
        <v>800</v>
      </c>
      <c r="D40" s="192"/>
      <c r="E40" s="455"/>
      <c r="F40" s="455"/>
      <c r="G40" s="455"/>
      <c r="H40" s="343">
        <v>2789.16</v>
      </c>
      <c r="I40" s="455"/>
      <c r="J40" s="463">
        <v>2789.16</v>
      </c>
      <c r="K40" s="455"/>
    </row>
    <row r="41" spans="2:11" s="532" customFormat="1" ht="75" x14ac:dyDescent="0.25">
      <c r="B41" s="191">
        <v>1</v>
      </c>
      <c r="C41" s="492" t="s">
        <v>724</v>
      </c>
      <c r="D41" s="344"/>
      <c r="E41" s="455"/>
      <c r="F41" s="455"/>
      <c r="G41" s="455"/>
      <c r="H41" s="344"/>
      <c r="I41" s="455"/>
      <c r="J41" s="463">
        <v>2175</v>
      </c>
      <c r="K41" s="455"/>
    </row>
    <row r="42" spans="2:11" s="532" customFormat="1" ht="112.5" x14ac:dyDescent="0.25">
      <c r="B42" s="193">
        <v>3</v>
      </c>
      <c r="C42" s="195" t="s">
        <v>120</v>
      </c>
      <c r="D42" s="184">
        <v>2123.7399999999998</v>
      </c>
      <c r="E42" s="190"/>
      <c r="F42" s="190"/>
      <c r="G42" s="190"/>
      <c r="H42" s="543"/>
      <c r="I42" s="196"/>
      <c r="J42" s="544">
        <v>2123.7399999999998</v>
      </c>
      <c r="K42" s="192"/>
    </row>
    <row r="43" spans="2:11" s="532" customFormat="1" ht="93.75" x14ac:dyDescent="0.25">
      <c r="B43" s="185">
        <v>11</v>
      </c>
      <c r="C43" s="195" t="s">
        <v>709</v>
      </c>
      <c r="D43" s="197">
        <v>2112.7730000000001</v>
      </c>
      <c r="E43" s="455"/>
      <c r="F43" s="455"/>
      <c r="G43" s="455"/>
      <c r="H43" s="360">
        <v>2112.7730000000001</v>
      </c>
      <c r="I43" s="455"/>
      <c r="J43" s="463">
        <v>2112.7730000000001</v>
      </c>
      <c r="K43" s="455"/>
    </row>
    <row r="44" spans="2:11" s="532" customFormat="1" ht="131.25" x14ac:dyDescent="0.25">
      <c r="B44" s="191">
        <v>1</v>
      </c>
      <c r="C44" s="492" t="s">
        <v>726</v>
      </c>
      <c r="D44" s="344"/>
      <c r="E44" s="455"/>
      <c r="F44" s="455"/>
      <c r="G44" s="455"/>
      <c r="H44" s="344">
        <v>2050</v>
      </c>
      <c r="I44" s="455"/>
      <c r="J44" s="463">
        <v>2050</v>
      </c>
      <c r="K44" s="455"/>
    </row>
    <row r="45" spans="2:11" s="532" customFormat="1" ht="150" x14ac:dyDescent="0.25">
      <c r="B45" s="191">
        <v>4</v>
      </c>
      <c r="C45" s="546" t="s">
        <v>765</v>
      </c>
      <c r="D45" s="183"/>
      <c r="E45" s="196"/>
      <c r="F45" s="196"/>
      <c r="G45" s="192"/>
      <c r="H45" s="192">
        <v>2000</v>
      </c>
      <c r="I45" s="184"/>
      <c r="J45" s="458">
        <v>2000</v>
      </c>
      <c r="K45" s="192"/>
    </row>
    <row r="46" spans="2:11" s="532" customFormat="1" ht="187.5" x14ac:dyDescent="0.25">
      <c r="B46" s="191">
        <v>6</v>
      </c>
      <c r="C46" s="547" t="s">
        <v>767</v>
      </c>
      <c r="D46" s="183"/>
      <c r="E46" s="196"/>
      <c r="F46" s="196"/>
      <c r="G46" s="192"/>
      <c r="H46" s="192">
        <v>2000</v>
      </c>
      <c r="I46" s="184"/>
      <c r="J46" s="458">
        <v>2000</v>
      </c>
      <c r="K46" s="192"/>
    </row>
    <row r="47" spans="2:11" s="532" customFormat="1" ht="85.5" customHeight="1" x14ac:dyDescent="0.25">
      <c r="B47" s="191">
        <v>7</v>
      </c>
      <c r="C47" s="547" t="s">
        <v>768</v>
      </c>
      <c r="D47" s="183"/>
      <c r="E47" s="196"/>
      <c r="F47" s="196"/>
      <c r="G47" s="192"/>
      <c r="H47" s="192">
        <v>2000</v>
      </c>
      <c r="I47" s="184"/>
      <c r="J47" s="458">
        <v>2000</v>
      </c>
      <c r="K47" s="192"/>
    </row>
    <row r="48" spans="2:11" s="532" customFormat="1" ht="104.25" customHeight="1" x14ac:dyDescent="0.25">
      <c r="B48" s="191">
        <v>10</v>
      </c>
      <c r="C48" s="547" t="s">
        <v>771</v>
      </c>
      <c r="D48" s="183"/>
      <c r="E48" s="196"/>
      <c r="F48" s="196"/>
      <c r="G48" s="192"/>
      <c r="H48" s="192">
        <v>2000</v>
      </c>
      <c r="I48" s="184"/>
      <c r="J48" s="458">
        <v>2000</v>
      </c>
      <c r="K48" s="192"/>
    </row>
    <row r="49" spans="2:11" s="532" customFormat="1" ht="168.75" x14ac:dyDescent="0.25">
      <c r="B49" s="191">
        <v>12</v>
      </c>
      <c r="C49" s="547" t="s">
        <v>773</v>
      </c>
      <c r="D49" s="183"/>
      <c r="E49" s="196"/>
      <c r="F49" s="196"/>
      <c r="G49" s="192"/>
      <c r="H49" s="192">
        <v>2000</v>
      </c>
      <c r="I49" s="184"/>
      <c r="J49" s="458">
        <v>2000</v>
      </c>
      <c r="K49" s="192"/>
    </row>
    <row r="50" spans="2:11" s="532" customFormat="1" ht="110.25" customHeight="1" x14ac:dyDescent="0.25">
      <c r="B50" s="548">
        <v>2</v>
      </c>
      <c r="C50" s="186" t="s">
        <v>878</v>
      </c>
      <c r="D50" s="196">
        <v>1939.6980000000001</v>
      </c>
      <c r="E50" s="184"/>
      <c r="F50" s="184"/>
      <c r="G50" s="198"/>
      <c r="H50" s="198">
        <v>1939.6980000000001</v>
      </c>
      <c r="I50" s="198">
        <v>0</v>
      </c>
      <c r="J50" s="458">
        <v>1939.6980000000001</v>
      </c>
      <c r="K50" s="184"/>
    </row>
    <row r="51" spans="2:11" s="549" customFormat="1" ht="93.75" x14ac:dyDescent="0.25">
      <c r="B51" s="476">
        <v>8</v>
      </c>
      <c r="C51" s="492" t="s">
        <v>752</v>
      </c>
      <c r="D51" s="362"/>
      <c r="E51" s="455"/>
      <c r="F51" s="455"/>
      <c r="G51" s="455"/>
      <c r="H51" s="198">
        <v>1900</v>
      </c>
      <c r="I51" s="455"/>
      <c r="J51" s="463">
        <v>1900</v>
      </c>
      <c r="K51" s="455"/>
    </row>
    <row r="52" spans="2:11" s="549" customFormat="1" ht="86.25" customHeight="1" x14ac:dyDescent="0.25">
      <c r="B52" s="191">
        <v>4</v>
      </c>
      <c r="C52" s="550" t="s">
        <v>792</v>
      </c>
      <c r="D52" s="192">
        <v>1797.9</v>
      </c>
      <c r="E52" s="192"/>
      <c r="F52" s="192"/>
      <c r="G52" s="192"/>
      <c r="H52" s="360"/>
      <c r="I52" s="192"/>
      <c r="J52" s="463">
        <v>1897.9</v>
      </c>
      <c r="K52" s="184"/>
    </row>
    <row r="53" spans="2:11" s="549" customFormat="1" ht="173.25" customHeight="1" x14ac:dyDescent="0.25">
      <c r="B53" s="191">
        <v>9</v>
      </c>
      <c r="C53" s="547" t="s">
        <v>770</v>
      </c>
      <c r="D53" s="183"/>
      <c r="E53" s="196"/>
      <c r="F53" s="196"/>
      <c r="G53" s="192"/>
      <c r="H53" s="192">
        <v>1800</v>
      </c>
      <c r="I53" s="184"/>
      <c r="J53" s="458">
        <v>1800</v>
      </c>
      <c r="K53" s="192"/>
    </row>
    <row r="54" spans="2:11" s="549" customFormat="1" ht="93.75" x14ac:dyDescent="0.25">
      <c r="B54" s="193">
        <v>2</v>
      </c>
      <c r="C54" s="195" t="s">
        <v>119</v>
      </c>
      <c r="D54" s="183">
        <v>1738.0340000000001</v>
      </c>
      <c r="E54" s="190"/>
      <c r="F54" s="190"/>
      <c r="G54" s="190"/>
      <c r="H54" s="543"/>
      <c r="I54" s="196"/>
      <c r="J54" s="544">
        <v>1738.0340000000001</v>
      </c>
      <c r="K54" s="192"/>
    </row>
    <row r="55" spans="2:11" s="549" customFormat="1" ht="37.5" x14ac:dyDescent="0.25">
      <c r="B55" s="193">
        <v>6</v>
      </c>
      <c r="C55" s="492" t="s">
        <v>749</v>
      </c>
      <c r="D55" s="190"/>
      <c r="E55" s="190"/>
      <c r="F55" s="190"/>
      <c r="G55" s="190"/>
      <c r="H55" s="543"/>
      <c r="I55" s="183"/>
      <c r="J55" s="539">
        <v>1680</v>
      </c>
      <c r="K55" s="192"/>
    </row>
    <row r="56" spans="2:11" s="549" customFormat="1" ht="93.75" x14ac:dyDescent="0.25">
      <c r="B56" s="191">
        <v>5</v>
      </c>
      <c r="C56" s="545" t="s">
        <v>801</v>
      </c>
      <c r="D56" s="192"/>
      <c r="E56" s="455"/>
      <c r="F56" s="455"/>
      <c r="G56" s="455"/>
      <c r="H56" s="343">
        <v>1582.471</v>
      </c>
      <c r="I56" s="455"/>
      <c r="J56" s="463">
        <v>1582.471</v>
      </c>
      <c r="K56" s="455"/>
    </row>
    <row r="57" spans="2:11" s="549" customFormat="1" ht="181.5" customHeight="1" x14ac:dyDescent="0.25">
      <c r="B57" s="191">
        <v>1</v>
      </c>
      <c r="C57" s="186" t="s">
        <v>146</v>
      </c>
      <c r="D57" s="192">
        <v>1368.413</v>
      </c>
      <c r="E57" s="192"/>
      <c r="F57" s="192"/>
      <c r="G57" s="192"/>
      <c r="H57" s="361">
        <v>1499</v>
      </c>
      <c r="I57" s="192"/>
      <c r="J57" s="463">
        <v>1499</v>
      </c>
      <c r="K57" s="184"/>
    </row>
    <row r="58" spans="2:11" s="549" customFormat="1" ht="112.5" customHeight="1" x14ac:dyDescent="0.25">
      <c r="B58" s="185">
        <v>2</v>
      </c>
      <c r="C58" s="551" t="s">
        <v>284</v>
      </c>
      <c r="D58" s="187">
        <v>19164.580999999998</v>
      </c>
      <c r="E58" s="188"/>
      <c r="F58" s="188"/>
      <c r="G58" s="188"/>
      <c r="H58" s="438">
        <v>1495</v>
      </c>
      <c r="I58" s="188"/>
      <c r="J58" s="467">
        <v>1495</v>
      </c>
      <c r="K58" s="188"/>
    </row>
    <row r="59" spans="2:11" s="549" customFormat="1" ht="71.25" customHeight="1" x14ac:dyDescent="0.25">
      <c r="B59" s="191">
        <v>6</v>
      </c>
      <c r="C59" s="552" t="s">
        <v>778</v>
      </c>
      <c r="D59" s="192"/>
      <c r="E59" s="455"/>
      <c r="F59" s="455"/>
      <c r="G59" s="455"/>
      <c r="H59" s="360">
        <v>1493.7439999999999</v>
      </c>
      <c r="I59" s="455"/>
      <c r="J59" s="463">
        <v>1493.7439999999999</v>
      </c>
      <c r="K59" s="455"/>
    </row>
    <row r="60" spans="2:11" s="549" customFormat="1" ht="51" customHeight="1" x14ac:dyDescent="0.25">
      <c r="B60" s="191">
        <v>7</v>
      </c>
      <c r="C60" s="553" t="s">
        <v>872</v>
      </c>
      <c r="D60" s="192"/>
      <c r="E60" s="192"/>
      <c r="F60" s="192"/>
      <c r="G60" s="192"/>
      <c r="H60" s="192">
        <v>2100</v>
      </c>
      <c r="I60" s="192"/>
      <c r="J60" s="463">
        <v>1490</v>
      </c>
      <c r="K60" s="192"/>
    </row>
    <row r="61" spans="2:11" s="549" customFormat="1" ht="98.25" customHeight="1" x14ac:dyDescent="0.25">
      <c r="B61" s="476">
        <v>3</v>
      </c>
      <c r="C61" s="553" t="s">
        <v>761</v>
      </c>
      <c r="D61" s="192"/>
      <c r="E61" s="455"/>
      <c r="F61" s="455"/>
      <c r="G61" s="455"/>
      <c r="H61" s="361">
        <v>1490</v>
      </c>
      <c r="I61" s="455"/>
      <c r="J61" s="463">
        <v>1490</v>
      </c>
      <c r="K61" s="455"/>
    </row>
    <row r="62" spans="2:11" s="549" customFormat="1" ht="42.75" customHeight="1" x14ac:dyDescent="0.25">
      <c r="B62" s="476">
        <v>4</v>
      </c>
      <c r="C62" s="554" t="s">
        <v>762</v>
      </c>
      <c r="D62" s="192"/>
      <c r="E62" s="455"/>
      <c r="F62" s="455"/>
      <c r="G62" s="455"/>
      <c r="H62" s="361">
        <v>1490</v>
      </c>
      <c r="I62" s="455"/>
      <c r="J62" s="463">
        <v>1490</v>
      </c>
      <c r="K62" s="455"/>
    </row>
    <row r="63" spans="2:11" s="549" customFormat="1" ht="56.25" x14ac:dyDescent="0.25">
      <c r="B63" s="191">
        <v>1</v>
      </c>
      <c r="C63" s="189" t="s">
        <v>307</v>
      </c>
      <c r="D63" s="190">
        <v>1750.0440000000001</v>
      </c>
      <c r="E63" s="190"/>
      <c r="F63" s="190"/>
      <c r="G63" s="190"/>
      <c r="H63" s="190">
        <v>1490</v>
      </c>
      <c r="I63" s="183">
        <v>0</v>
      </c>
      <c r="J63" s="539">
        <v>1490</v>
      </c>
      <c r="K63" s="192"/>
    </row>
    <row r="64" spans="2:11" s="549" customFormat="1" ht="75" x14ac:dyDescent="0.25">
      <c r="B64" s="185">
        <v>1</v>
      </c>
      <c r="C64" s="550" t="s">
        <v>793</v>
      </c>
      <c r="D64" s="187"/>
      <c r="E64" s="188"/>
      <c r="F64" s="188"/>
      <c r="G64" s="188"/>
      <c r="H64" s="438">
        <v>1487.492</v>
      </c>
      <c r="I64" s="188"/>
      <c r="J64" s="467">
        <v>1487.492</v>
      </c>
      <c r="K64" s="304"/>
    </row>
    <row r="65" spans="2:11" s="549" customFormat="1" ht="75" x14ac:dyDescent="0.25">
      <c r="B65" s="476">
        <v>5</v>
      </c>
      <c r="C65" s="554" t="s">
        <v>763</v>
      </c>
      <c r="D65" s="192"/>
      <c r="E65" s="455"/>
      <c r="F65" s="455"/>
      <c r="G65" s="455"/>
      <c r="H65" s="361">
        <v>1486</v>
      </c>
      <c r="I65" s="455"/>
      <c r="J65" s="463">
        <v>1486</v>
      </c>
      <c r="K65" s="455"/>
    </row>
    <row r="66" spans="2:11" s="549" customFormat="1" ht="112.5" x14ac:dyDescent="0.25">
      <c r="B66" s="191">
        <v>3</v>
      </c>
      <c r="C66" s="554" t="s">
        <v>868</v>
      </c>
      <c r="D66" s="192"/>
      <c r="E66" s="192"/>
      <c r="F66" s="192"/>
      <c r="G66" s="192"/>
      <c r="H66" s="192">
        <v>1480</v>
      </c>
      <c r="I66" s="192"/>
      <c r="J66" s="463">
        <v>1480</v>
      </c>
      <c r="K66" s="192"/>
    </row>
    <row r="67" spans="2:11" s="549" customFormat="1" ht="112.5" x14ac:dyDescent="0.25">
      <c r="B67" s="185">
        <v>1</v>
      </c>
      <c r="C67" s="550" t="s">
        <v>785</v>
      </c>
      <c r="D67" s="187"/>
      <c r="E67" s="188"/>
      <c r="F67" s="188"/>
      <c r="G67" s="188"/>
      <c r="H67" s="360">
        <v>1468.579</v>
      </c>
      <c r="I67" s="188"/>
      <c r="J67" s="467">
        <v>1468.579</v>
      </c>
      <c r="K67" s="188"/>
    </row>
    <row r="68" spans="2:11" s="549" customFormat="1" ht="131.25" x14ac:dyDescent="0.25">
      <c r="B68" s="191">
        <v>2</v>
      </c>
      <c r="C68" s="186" t="s">
        <v>889</v>
      </c>
      <c r="D68" s="192">
        <v>1464.9670000000001</v>
      </c>
      <c r="E68" s="343"/>
      <c r="F68" s="343"/>
      <c r="G68" s="343"/>
      <c r="H68" s="360">
        <v>1464.9670000000001</v>
      </c>
      <c r="I68" s="343"/>
      <c r="J68" s="463">
        <v>1464.9670000000001</v>
      </c>
      <c r="K68" s="192"/>
    </row>
    <row r="69" spans="2:11" s="549" customFormat="1" ht="56.25" x14ac:dyDescent="0.25">
      <c r="B69" s="185">
        <v>21</v>
      </c>
      <c r="C69" s="550" t="s">
        <v>777</v>
      </c>
      <c r="D69" s="187"/>
      <c r="E69" s="188"/>
      <c r="F69" s="188"/>
      <c r="G69" s="403"/>
      <c r="H69" s="361">
        <v>1464.66</v>
      </c>
      <c r="I69" s="403"/>
      <c r="J69" s="467">
        <v>1464.66</v>
      </c>
      <c r="K69" s="188"/>
    </row>
    <row r="70" spans="2:11" s="549" customFormat="1" ht="75" x14ac:dyDescent="0.25">
      <c r="B70" s="476">
        <v>1</v>
      </c>
      <c r="C70" s="492" t="s">
        <v>750</v>
      </c>
      <c r="D70" s="344"/>
      <c r="E70" s="455"/>
      <c r="F70" s="455"/>
      <c r="G70" s="455"/>
      <c r="H70" s="344">
        <v>1433</v>
      </c>
      <c r="I70" s="455"/>
      <c r="J70" s="463">
        <v>1433</v>
      </c>
      <c r="K70" s="455"/>
    </row>
    <row r="71" spans="2:11" s="549" customFormat="1" ht="75" x14ac:dyDescent="0.25">
      <c r="B71" s="191">
        <v>5</v>
      </c>
      <c r="C71" s="493" t="s">
        <v>743</v>
      </c>
      <c r="D71" s="185">
        <v>1374.8440000000001</v>
      </c>
      <c r="E71" s="414"/>
      <c r="F71" s="414"/>
      <c r="G71" s="414"/>
      <c r="H71" s="360">
        <v>1374.8440000000001</v>
      </c>
      <c r="I71" s="476"/>
      <c r="J71" s="467">
        <v>1374.8440000000001</v>
      </c>
      <c r="K71" s="185"/>
    </row>
    <row r="72" spans="2:11" s="549" customFormat="1" ht="112.5" x14ac:dyDescent="0.25">
      <c r="B72" s="191">
        <v>4</v>
      </c>
      <c r="C72" s="554" t="s">
        <v>869</v>
      </c>
      <c r="D72" s="192"/>
      <c r="E72" s="192"/>
      <c r="F72" s="192"/>
      <c r="G72" s="192"/>
      <c r="H72" s="192">
        <v>1370</v>
      </c>
      <c r="I72" s="192"/>
      <c r="J72" s="463">
        <v>1370</v>
      </c>
      <c r="K72" s="192"/>
    </row>
    <row r="73" spans="2:11" s="549" customFormat="1" ht="112.5" x14ac:dyDescent="0.25">
      <c r="B73" s="191">
        <v>5</v>
      </c>
      <c r="C73" s="554" t="s">
        <v>870</v>
      </c>
      <c r="D73" s="192"/>
      <c r="E73" s="192"/>
      <c r="F73" s="192"/>
      <c r="G73" s="192"/>
      <c r="H73" s="192">
        <v>1370</v>
      </c>
      <c r="I73" s="192"/>
      <c r="J73" s="463">
        <v>1370</v>
      </c>
      <c r="K73" s="192"/>
    </row>
    <row r="74" spans="2:11" s="549" customFormat="1" ht="75" x14ac:dyDescent="0.25">
      <c r="B74" s="476">
        <v>6</v>
      </c>
      <c r="C74" s="554" t="s">
        <v>764</v>
      </c>
      <c r="D74" s="192"/>
      <c r="E74" s="455"/>
      <c r="F74" s="455"/>
      <c r="G74" s="455"/>
      <c r="H74" s="361">
        <v>1337</v>
      </c>
      <c r="I74" s="455"/>
      <c r="J74" s="463">
        <v>1337</v>
      </c>
      <c r="K74" s="455"/>
    </row>
    <row r="75" spans="2:11" s="549" customFormat="1" ht="131.25" x14ac:dyDescent="0.25">
      <c r="B75" s="548">
        <v>3</v>
      </c>
      <c r="C75" s="555" t="s">
        <v>788</v>
      </c>
      <c r="D75" s="196"/>
      <c r="E75" s="184"/>
      <c r="F75" s="184"/>
      <c r="G75" s="184"/>
      <c r="H75" s="191">
        <v>1336.307</v>
      </c>
      <c r="I75" s="184"/>
      <c r="J75" s="458">
        <v>1336.307</v>
      </c>
      <c r="K75" s="184"/>
    </row>
    <row r="76" spans="2:11" s="549" customFormat="1" ht="75" x14ac:dyDescent="0.25">
      <c r="B76" s="191">
        <v>1</v>
      </c>
      <c r="C76" s="189" t="s">
        <v>310</v>
      </c>
      <c r="D76" s="190">
        <v>1335.7059999999999</v>
      </c>
      <c r="E76" s="368"/>
      <c r="F76" s="368"/>
      <c r="G76" s="368"/>
      <c r="H76" s="368">
        <v>1335.7059999999999</v>
      </c>
      <c r="I76" s="368">
        <v>0</v>
      </c>
      <c r="J76" s="556">
        <v>1335.7059999999999</v>
      </c>
      <c r="K76" s="463"/>
    </row>
    <row r="77" spans="2:11" s="549" customFormat="1" ht="75" x14ac:dyDescent="0.25">
      <c r="B77" s="191">
        <v>6</v>
      </c>
      <c r="C77" s="493" t="s">
        <v>744</v>
      </c>
      <c r="D77" s="185">
        <v>1300.9849999999999</v>
      </c>
      <c r="E77" s="414"/>
      <c r="F77" s="414"/>
      <c r="G77" s="414"/>
      <c r="H77" s="360">
        <v>1300.9849999999999</v>
      </c>
      <c r="I77" s="476"/>
      <c r="J77" s="467">
        <v>1300.9849999999999</v>
      </c>
      <c r="K77" s="185"/>
    </row>
    <row r="78" spans="2:11" s="549" customFormat="1" ht="168.75" x14ac:dyDescent="0.25">
      <c r="B78" s="189">
        <v>6</v>
      </c>
      <c r="C78" s="557" t="s">
        <v>885</v>
      </c>
      <c r="D78" s="183"/>
      <c r="E78" s="183"/>
      <c r="F78" s="183"/>
      <c r="G78" s="183"/>
      <c r="H78" s="361">
        <v>1300</v>
      </c>
      <c r="I78" s="183"/>
      <c r="J78" s="539">
        <v>1300</v>
      </c>
      <c r="K78" s="188"/>
    </row>
    <row r="79" spans="2:11" s="549" customFormat="1" ht="206.25" x14ac:dyDescent="0.25">
      <c r="B79" s="185">
        <v>4</v>
      </c>
      <c r="C79" s="186" t="s">
        <v>576</v>
      </c>
      <c r="D79" s="187">
        <v>1274.615</v>
      </c>
      <c r="E79" s="188"/>
      <c r="F79" s="188"/>
      <c r="G79" s="403"/>
      <c r="H79" s="438">
        <v>1274.615</v>
      </c>
      <c r="I79" s="403">
        <v>0</v>
      </c>
      <c r="J79" s="467">
        <v>1274.615</v>
      </c>
      <c r="K79" s="188"/>
    </row>
    <row r="80" spans="2:11" s="549" customFormat="1" ht="56.25" customHeight="1" x14ac:dyDescent="0.25">
      <c r="B80" s="193">
        <v>2</v>
      </c>
      <c r="C80" s="558" t="s">
        <v>153</v>
      </c>
      <c r="D80" s="368">
        <v>1499.952</v>
      </c>
      <c r="E80" s="190"/>
      <c r="F80" s="190"/>
      <c r="G80" s="190"/>
      <c r="H80" s="474">
        <v>1200</v>
      </c>
      <c r="I80" s="190"/>
      <c r="J80" s="556">
        <v>1200</v>
      </c>
      <c r="K80" s="192"/>
    </row>
    <row r="81" spans="1:11" s="549" customFormat="1" ht="123" customHeight="1" x14ac:dyDescent="0.25">
      <c r="B81" s="193">
        <v>4</v>
      </c>
      <c r="C81" s="558" t="s">
        <v>155</v>
      </c>
      <c r="D81" s="368">
        <v>1499.91</v>
      </c>
      <c r="E81" s="190"/>
      <c r="F81" s="190"/>
      <c r="G81" s="190"/>
      <c r="H81" s="361">
        <v>1200</v>
      </c>
      <c r="I81" s="190"/>
      <c r="J81" s="556">
        <v>1200</v>
      </c>
      <c r="K81" s="192"/>
    </row>
    <row r="82" spans="1:11" s="549" customFormat="1" ht="47.25" customHeight="1" x14ac:dyDescent="0.25">
      <c r="B82" s="193">
        <v>9</v>
      </c>
      <c r="C82" s="189" t="s">
        <v>160</v>
      </c>
      <c r="D82" s="368">
        <v>1499.981</v>
      </c>
      <c r="E82" s="190"/>
      <c r="F82" s="190"/>
      <c r="G82" s="190"/>
      <c r="H82" s="343">
        <v>1200</v>
      </c>
      <c r="I82" s="190"/>
      <c r="J82" s="556">
        <v>1200</v>
      </c>
      <c r="K82" s="192"/>
    </row>
    <row r="83" spans="1:11" s="549" customFormat="1" ht="65.25" customHeight="1" x14ac:dyDescent="0.25">
      <c r="B83" s="191">
        <v>6</v>
      </c>
      <c r="C83" s="559" t="s">
        <v>806</v>
      </c>
      <c r="D83" s="184"/>
      <c r="E83" s="368"/>
      <c r="F83" s="368"/>
      <c r="G83" s="368"/>
      <c r="H83" s="361">
        <v>1200</v>
      </c>
      <c r="I83" s="343"/>
      <c r="J83" s="463">
        <v>1200</v>
      </c>
      <c r="K83" s="192"/>
    </row>
    <row r="84" spans="1:11" s="549" customFormat="1" ht="122.25" customHeight="1" x14ac:dyDescent="0.25">
      <c r="B84" s="191">
        <v>3</v>
      </c>
      <c r="C84" s="189" t="s">
        <v>313</v>
      </c>
      <c r="D84" s="183">
        <v>1317.8240000000001</v>
      </c>
      <c r="E84" s="368"/>
      <c r="F84" s="368"/>
      <c r="G84" s="368"/>
      <c r="H84" s="360">
        <v>1190.6089999999999</v>
      </c>
      <c r="I84" s="368"/>
      <c r="J84" s="556">
        <v>1190.6089999999999</v>
      </c>
      <c r="K84" s="192"/>
    </row>
    <row r="85" spans="1:11" s="549" customFormat="1" ht="65.25" customHeight="1" x14ac:dyDescent="0.25">
      <c r="B85" s="191">
        <v>6</v>
      </c>
      <c r="C85" s="554" t="s">
        <v>871</v>
      </c>
      <c r="D85" s="192"/>
      <c r="E85" s="192"/>
      <c r="F85" s="192"/>
      <c r="G85" s="192"/>
      <c r="H85" s="192">
        <v>1187</v>
      </c>
      <c r="I85" s="192"/>
      <c r="J85" s="463">
        <v>1187</v>
      </c>
      <c r="K85" s="192"/>
    </row>
    <row r="86" spans="1:11" s="549" customFormat="1" ht="93.75" x14ac:dyDescent="0.25">
      <c r="B86" s="191">
        <v>5</v>
      </c>
      <c r="C86" s="550" t="s">
        <v>776</v>
      </c>
      <c r="D86" s="192"/>
      <c r="E86" s="455"/>
      <c r="F86" s="455"/>
      <c r="G86" s="455"/>
      <c r="H86" s="360">
        <v>1165.865</v>
      </c>
      <c r="I86" s="455"/>
      <c r="J86" s="463">
        <v>1165.865</v>
      </c>
      <c r="K86" s="455"/>
    </row>
    <row r="87" spans="1:11" s="549" customFormat="1" ht="131.25" x14ac:dyDescent="0.25">
      <c r="B87" s="560">
        <v>4</v>
      </c>
      <c r="C87" s="550" t="s">
        <v>804</v>
      </c>
      <c r="D87" s="185"/>
      <c r="E87" s="192"/>
      <c r="F87" s="192"/>
      <c r="G87" s="192"/>
      <c r="H87" s="192">
        <v>1100</v>
      </c>
      <c r="I87" s="185"/>
      <c r="J87" s="467">
        <v>1100</v>
      </c>
      <c r="K87" s="185"/>
    </row>
    <row r="88" spans="1:11" s="549" customFormat="1" ht="243" customHeight="1" x14ac:dyDescent="0.25">
      <c r="B88" s="191">
        <v>2</v>
      </c>
      <c r="C88" s="189" t="s">
        <v>312</v>
      </c>
      <c r="D88" s="183">
        <v>1090.0630000000001</v>
      </c>
      <c r="E88" s="368"/>
      <c r="F88" s="368"/>
      <c r="G88" s="368"/>
      <c r="H88" s="360">
        <v>1090.0630000000001</v>
      </c>
      <c r="I88" s="368"/>
      <c r="J88" s="556">
        <v>1090.0630000000001</v>
      </c>
      <c r="K88" s="192"/>
    </row>
    <row r="89" spans="1:11" s="549" customFormat="1" ht="101.25" customHeight="1" x14ac:dyDescent="0.25">
      <c r="B89" s="560">
        <v>1</v>
      </c>
      <c r="C89" s="550" t="s">
        <v>805</v>
      </c>
      <c r="D89" s="185"/>
      <c r="E89" s="343"/>
      <c r="F89" s="343"/>
      <c r="G89" s="343"/>
      <c r="H89" s="343">
        <v>1031.1420000000001</v>
      </c>
      <c r="I89" s="476"/>
      <c r="J89" s="467">
        <v>1031.1420000000001</v>
      </c>
      <c r="K89" s="185"/>
    </row>
    <row r="90" spans="1:11" s="549" customFormat="1" ht="225" x14ac:dyDescent="0.25">
      <c r="B90" s="185">
        <v>5</v>
      </c>
      <c r="C90" s="186" t="s">
        <v>276</v>
      </c>
      <c r="D90" s="187">
        <v>1449.998</v>
      </c>
      <c r="E90" s="188"/>
      <c r="F90" s="188"/>
      <c r="G90" s="403"/>
      <c r="H90" s="438">
        <v>1021</v>
      </c>
      <c r="I90" s="403">
        <v>0</v>
      </c>
      <c r="J90" s="467">
        <v>1021</v>
      </c>
      <c r="K90" s="188"/>
    </row>
    <row r="91" spans="1:11" s="549" customFormat="1" ht="102" customHeight="1" x14ac:dyDescent="0.25">
      <c r="A91" s="561" t="s">
        <v>181</v>
      </c>
      <c r="B91" s="191">
        <v>4</v>
      </c>
      <c r="C91" s="493" t="s">
        <v>742</v>
      </c>
      <c r="D91" s="185">
        <v>1001.947</v>
      </c>
      <c r="E91" s="414"/>
      <c r="F91" s="414"/>
      <c r="G91" s="414"/>
      <c r="H91" s="360"/>
      <c r="I91" s="476"/>
      <c r="J91" s="467">
        <v>1001.947</v>
      </c>
      <c r="K91" s="185"/>
    </row>
    <row r="92" spans="1:11" s="549" customFormat="1" ht="99" customHeight="1" x14ac:dyDescent="0.25">
      <c r="A92" s="561" t="s">
        <v>181</v>
      </c>
      <c r="B92" s="191">
        <v>8</v>
      </c>
      <c r="C92" s="547" t="s">
        <v>769</v>
      </c>
      <c r="D92" s="183"/>
      <c r="E92" s="196"/>
      <c r="F92" s="196"/>
      <c r="G92" s="192"/>
      <c r="H92" s="192">
        <v>1000</v>
      </c>
      <c r="I92" s="184"/>
      <c r="J92" s="458">
        <v>1000</v>
      </c>
      <c r="K92" s="192"/>
    </row>
    <row r="93" spans="1:11" s="549" customFormat="1" ht="92.25" customHeight="1" x14ac:dyDescent="0.25">
      <c r="A93" s="561" t="s">
        <v>181</v>
      </c>
      <c r="B93" s="191">
        <v>3</v>
      </c>
      <c r="C93" s="189" t="s">
        <v>893</v>
      </c>
      <c r="D93" s="190">
        <v>1405.84</v>
      </c>
      <c r="E93" s="368"/>
      <c r="F93" s="368"/>
      <c r="G93" s="343"/>
      <c r="H93" s="361">
        <v>1000</v>
      </c>
      <c r="I93" s="343"/>
      <c r="J93" s="463">
        <v>1000</v>
      </c>
      <c r="K93" s="192"/>
    </row>
    <row r="94" spans="1:11" s="549" customFormat="1" ht="104.25" customHeight="1" x14ac:dyDescent="0.25">
      <c r="A94" s="561" t="s">
        <v>181</v>
      </c>
      <c r="B94" s="191">
        <v>1</v>
      </c>
      <c r="C94" s="185" t="s">
        <v>147</v>
      </c>
      <c r="D94" s="192">
        <v>999.68700000000001</v>
      </c>
      <c r="E94" s="192"/>
      <c r="F94" s="192"/>
      <c r="G94" s="192"/>
      <c r="H94" s="360"/>
      <c r="I94" s="192"/>
      <c r="J94" s="463">
        <v>999.68700000000001</v>
      </c>
      <c r="K94" s="184"/>
    </row>
    <row r="95" spans="1:11" s="549" customFormat="1" ht="93.75" customHeight="1" x14ac:dyDescent="0.25">
      <c r="A95" s="561" t="s">
        <v>181</v>
      </c>
      <c r="B95" s="548">
        <v>4</v>
      </c>
      <c r="C95" s="555" t="s">
        <v>789</v>
      </c>
      <c r="D95" s="196"/>
      <c r="E95" s="184"/>
      <c r="F95" s="184"/>
      <c r="G95" s="184"/>
      <c r="H95" s="191">
        <v>962.38699999999994</v>
      </c>
      <c r="I95" s="184"/>
      <c r="J95" s="458">
        <v>962.38699999999994</v>
      </c>
      <c r="K95" s="184"/>
    </row>
    <row r="96" spans="1:11" s="549" customFormat="1" ht="102.75" customHeight="1" x14ac:dyDescent="0.25">
      <c r="A96" s="561" t="s">
        <v>181</v>
      </c>
      <c r="B96" s="191">
        <v>3</v>
      </c>
      <c r="C96" s="195" t="s">
        <v>876</v>
      </c>
      <c r="D96" s="188">
        <v>1062.502</v>
      </c>
      <c r="E96" s="192"/>
      <c r="F96" s="192"/>
      <c r="G96" s="192"/>
      <c r="H96" s="192">
        <v>957.06299999999999</v>
      </c>
      <c r="I96" s="184"/>
      <c r="J96" s="458">
        <v>957.06299999999999</v>
      </c>
      <c r="K96" s="188"/>
    </row>
    <row r="97" spans="1:11" s="549" customFormat="1" ht="112.5" customHeight="1" x14ac:dyDescent="0.25">
      <c r="A97" s="561" t="s">
        <v>181</v>
      </c>
      <c r="B97" s="191">
        <v>4</v>
      </c>
      <c r="C97" s="550" t="s">
        <v>795</v>
      </c>
      <c r="D97" s="188">
        <v>918</v>
      </c>
      <c r="E97" s="414"/>
      <c r="F97" s="414"/>
      <c r="G97" s="414"/>
      <c r="H97" s="343">
        <v>918</v>
      </c>
      <c r="I97" s="476"/>
      <c r="J97" s="467">
        <v>918</v>
      </c>
      <c r="K97" s="185"/>
    </row>
    <row r="98" spans="1:11" s="549" customFormat="1" ht="116.25" customHeight="1" x14ac:dyDescent="0.25">
      <c r="A98" s="561" t="s">
        <v>181</v>
      </c>
      <c r="B98" s="548">
        <v>1</v>
      </c>
      <c r="C98" s="555" t="s">
        <v>787</v>
      </c>
      <c r="D98" s="196"/>
      <c r="E98" s="184"/>
      <c r="F98" s="184"/>
      <c r="G98" s="184"/>
      <c r="H98" s="461">
        <v>911.87</v>
      </c>
      <c r="I98" s="184"/>
      <c r="J98" s="458">
        <v>911.87</v>
      </c>
      <c r="K98" s="184"/>
    </row>
    <row r="99" spans="1:11" s="549" customFormat="1" ht="114.75" customHeight="1" x14ac:dyDescent="0.25">
      <c r="A99" s="561" t="s">
        <v>181</v>
      </c>
      <c r="B99" s="191">
        <v>2</v>
      </c>
      <c r="C99" s="189" t="s">
        <v>894</v>
      </c>
      <c r="D99" s="183">
        <v>893.62199999999996</v>
      </c>
      <c r="E99" s="414"/>
      <c r="F99" s="414"/>
      <c r="G99" s="414"/>
      <c r="H99" s="414">
        <v>893.62199999999996</v>
      </c>
      <c r="I99" s="414"/>
      <c r="J99" s="539">
        <v>893.62199999999996</v>
      </c>
      <c r="K99" s="463"/>
    </row>
    <row r="100" spans="1:11" s="549" customFormat="1" ht="131.25" customHeight="1" x14ac:dyDescent="0.25">
      <c r="A100" s="562"/>
      <c r="B100" s="189">
        <v>1</v>
      </c>
      <c r="C100" s="550" t="s">
        <v>799</v>
      </c>
      <c r="D100" s="183"/>
      <c r="E100" s="183"/>
      <c r="F100" s="183"/>
      <c r="G100" s="183"/>
      <c r="H100" s="414">
        <v>890.90200000000004</v>
      </c>
      <c r="I100" s="183"/>
      <c r="J100" s="539">
        <v>890.90200000000004</v>
      </c>
      <c r="K100" s="188"/>
    </row>
    <row r="101" spans="1:11" s="549" customFormat="1" ht="131.25" customHeight="1" x14ac:dyDescent="0.25">
      <c r="A101" s="562"/>
      <c r="B101" s="185">
        <v>2</v>
      </c>
      <c r="C101" s="186" t="s">
        <v>882</v>
      </c>
      <c r="D101" s="187">
        <v>880</v>
      </c>
      <c r="E101" s="188"/>
      <c r="F101" s="188"/>
      <c r="G101" s="403"/>
      <c r="H101" s="438">
        <v>880</v>
      </c>
      <c r="I101" s="403">
        <v>0</v>
      </c>
      <c r="J101" s="467">
        <v>880</v>
      </c>
      <c r="K101" s="188"/>
    </row>
    <row r="102" spans="1:11" s="549" customFormat="1" ht="131.25" customHeight="1" x14ac:dyDescent="0.25">
      <c r="A102" s="562"/>
      <c r="B102" s="191">
        <v>5</v>
      </c>
      <c r="C102" s="550" t="s">
        <v>890</v>
      </c>
      <c r="D102" s="185">
        <v>878.44299999999998</v>
      </c>
      <c r="E102" s="343"/>
      <c r="F102" s="343"/>
      <c r="G102" s="343"/>
      <c r="H102" s="360">
        <v>878.44299999999998</v>
      </c>
      <c r="I102" s="476"/>
      <c r="J102" s="467">
        <v>878.44299999999998</v>
      </c>
      <c r="K102" s="563"/>
    </row>
    <row r="103" spans="1:11" s="549" customFormat="1" ht="131.25" customHeight="1" x14ac:dyDescent="0.25">
      <c r="A103" s="562"/>
      <c r="B103" s="195">
        <v>1</v>
      </c>
      <c r="C103" s="195" t="s">
        <v>96</v>
      </c>
      <c r="D103" s="184">
        <v>854.68299999999999</v>
      </c>
      <c r="E103" s="184"/>
      <c r="F103" s="184"/>
      <c r="G103" s="184"/>
      <c r="H103" s="360">
        <v>854.68299999999999</v>
      </c>
      <c r="I103" s="184"/>
      <c r="J103" s="458">
        <v>854.68299999999999</v>
      </c>
      <c r="K103" s="184"/>
    </row>
    <row r="104" spans="1:11" s="549" customFormat="1" ht="131.25" customHeight="1" x14ac:dyDescent="0.25">
      <c r="A104" s="562"/>
      <c r="B104" s="195">
        <v>4</v>
      </c>
      <c r="C104" s="215" t="s">
        <v>93</v>
      </c>
      <c r="D104" s="184">
        <v>708.74136999999996</v>
      </c>
      <c r="E104" s="184"/>
      <c r="F104" s="184"/>
      <c r="G104" s="198"/>
      <c r="H104" s="361">
        <v>850</v>
      </c>
      <c r="I104" s="564"/>
      <c r="J104" s="565">
        <v>850</v>
      </c>
      <c r="K104" s="184"/>
    </row>
    <row r="105" spans="1:11" s="549" customFormat="1" ht="131.25" customHeight="1" x14ac:dyDescent="0.25">
      <c r="A105" s="562"/>
      <c r="B105" s="548">
        <v>3</v>
      </c>
      <c r="C105" s="555" t="s">
        <v>786</v>
      </c>
      <c r="D105" s="196"/>
      <c r="E105" s="184"/>
      <c r="F105" s="184"/>
      <c r="G105" s="184"/>
      <c r="H105" s="184">
        <v>849.73800000000006</v>
      </c>
      <c r="I105" s="184"/>
      <c r="J105" s="458">
        <v>849.73800000000006</v>
      </c>
      <c r="K105" s="184"/>
    </row>
    <row r="106" spans="1:11" s="549" customFormat="1" ht="131.25" customHeight="1" x14ac:dyDescent="0.25">
      <c r="A106" s="562"/>
      <c r="B106" s="191">
        <v>3</v>
      </c>
      <c r="C106" s="550" t="s">
        <v>791</v>
      </c>
      <c r="D106" s="192">
        <v>652.33500000000004</v>
      </c>
      <c r="E106" s="192"/>
      <c r="F106" s="192"/>
      <c r="G106" s="192"/>
      <c r="H106" s="360"/>
      <c r="I106" s="192"/>
      <c r="J106" s="463">
        <v>808.26599999999996</v>
      </c>
      <c r="K106" s="184"/>
    </row>
    <row r="107" spans="1:11" s="549" customFormat="1" ht="56.25" x14ac:dyDescent="0.25">
      <c r="A107" s="562"/>
      <c r="B107" s="191">
        <v>2</v>
      </c>
      <c r="C107" s="492" t="s">
        <v>727</v>
      </c>
      <c r="D107" s="344"/>
      <c r="E107" s="455"/>
      <c r="F107" s="455"/>
      <c r="G107" s="455"/>
      <c r="H107" s="344">
        <v>807.55399999999997</v>
      </c>
      <c r="I107" s="455"/>
      <c r="J107" s="463">
        <v>807.55399999999997</v>
      </c>
      <c r="K107" s="455"/>
    </row>
    <row r="108" spans="1:11" s="549" customFormat="1" ht="104.25" customHeight="1" x14ac:dyDescent="0.25">
      <c r="A108" s="562" t="s">
        <v>182</v>
      </c>
      <c r="B108" s="191">
        <v>11</v>
      </c>
      <c r="C108" s="547" t="s">
        <v>772</v>
      </c>
      <c r="D108" s="183"/>
      <c r="E108" s="196"/>
      <c r="F108" s="196"/>
      <c r="G108" s="192"/>
      <c r="H108" s="192">
        <v>800</v>
      </c>
      <c r="I108" s="184"/>
      <c r="J108" s="458">
        <v>800</v>
      </c>
      <c r="K108" s="192"/>
    </row>
    <row r="109" spans="1:11" s="549" customFormat="1" ht="105" customHeight="1" x14ac:dyDescent="0.25">
      <c r="A109" s="562" t="s">
        <v>182</v>
      </c>
      <c r="B109" s="191">
        <v>13</v>
      </c>
      <c r="C109" s="547" t="s">
        <v>774</v>
      </c>
      <c r="D109" s="183"/>
      <c r="E109" s="196"/>
      <c r="F109" s="196"/>
      <c r="G109" s="192"/>
      <c r="H109" s="192">
        <v>800</v>
      </c>
      <c r="I109" s="184"/>
      <c r="J109" s="458">
        <v>800</v>
      </c>
      <c r="K109" s="192"/>
    </row>
    <row r="110" spans="1:11" s="549" customFormat="1" ht="105" customHeight="1" x14ac:dyDescent="0.25">
      <c r="A110" s="562"/>
      <c r="B110" s="191">
        <v>2</v>
      </c>
      <c r="C110" s="550" t="s">
        <v>790</v>
      </c>
      <c r="D110" s="192">
        <v>640.14700000000005</v>
      </c>
      <c r="E110" s="192"/>
      <c r="F110" s="192"/>
      <c r="G110" s="192"/>
      <c r="H110" s="360"/>
      <c r="I110" s="192"/>
      <c r="J110" s="463">
        <v>795.14700000000005</v>
      </c>
      <c r="K110" s="184"/>
    </row>
    <row r="111" spans="1:11" s="549" customFormat="1" ht="105" customHeight="1" x14ac:dyDescent="0.25">
      <c r="A111" s="562"/>
      <c r="B111" s="185">
        <v>1</v>
      </c>
      <c r="C111" s="186" t="s">
        <v>880</v>
      </c>
      <c r="D111" s="187">
        <v>1067.547</v>
      </c>
      <c r="E111" s="188"/>
      <c r="F111" s="188"/>
      <c r="G111" s="188"/>
      <c r="H111" s="438">
        <v>768.34299999999996</v>
      </c>
      <c r="I111" s="188">
        <v>0</v>
      </c>
      <c r="J111" s="467">
        <v>768.34299999999996</v>
      </c>
      <c r="K111" s="183">
        <v>207.33</v>
      </c>
    </row>
    <row r="112" spans="1:11" s="549" customFormat="1" ht="102.75" customHeight="1" x14ac:dyDescent="0.25">
      <c r="A112" s="562" t="s">
        <v>182</v>
      </c>
      <c r="B112" s="189">
        <v>1</v>
      </c>
      <c r="C112" s="550" t="s">
        <v>798</v>
      </c>
      <c r="D112" s="183"/>
      <c r="E112" s="183"/>
      <c r="F112" s="183"/>
      <c r="G112" s="183"/>
      <c r="H112" s="361">
        <v>767.7</v>
      </c>
      <c r="I112" s="183"/>
      <c r="J112" s="539">
        <v>767.7</v>
      </c>
      <c r="K112" s="188"/>
    </row>
    <row r="113" spans="1:11" s="549" customFormat="1" ht="111.75" customHeight="1" x14ac:dyDescent="0.25">
      <c r="A113" s="562" t="s">
        <v>182</v>
      </c>
      <c r="B113" s="191">
        <v>5</v>
      </c>
      <c r="C113" s="195" t="s">
        <v>873</v>
      </c>
      <c r="D113" s="188">
        <v>725</v>
      </c>
      <c r="E113" s="188"/>
      <c r="F113" s="188"/>
      <c r="G113" s="403"/>
      <c r="H113" s="361">
        <v>725</v>
      </c>
      <c r="I113" s="403"/>
      <c r="J113" s="467">
        <v>725</v>
      </c>
      <c r="K113" s="192"/>
    </row>
    <row r="114" spans="1:11" s="549" customFormat="1" ht="107.25" customHeight="1" x14ac:dyDescent="0.25">
      <c r="A114" s="562" t="s">
        <v>182</v>
      </c>
      <c r="B114" s="191">
        <v>8</v>
      </c>
      <c r="C114" s="554" t="s">
        <v>758</v>
      </c>
      <c r="D114" s="192"/>
      <c r="E114" s="192"/>
      <c r="F114" s="192"/>
      <c r="G114" s="192"/>
      <c r="H114" s="192"/>
      <c r="I114" s="192"/>
      <c r="J114" s="463">
        <v>700</v>
      </c>
      <c r="K114" s="192"/>
    </row>
    <row r="115" spans="1:11" s="549" customFormat="1" ht="107.25" customHeight="1" x14ac:dyDescent="0.25">
      <c r="A115" s="562" t="s">
        <v>182</v>
      </c>
      <c r="B115" s="189">
        <v>4</v>
      </c>
      <c r="C115" s="195" t="s">
        <v>318</v>
      </c>
      <c r="D115" s="183">
        <f>H115+I115</f>
        <v>635.02800000000002</v>
      </c>
      <c r="E115" s="414"/>
      <c r="F115" s="414"/>
      <c r="G115" s="414"/>
      <c r="H115" s="414">
        <v>625.63800000000003</v>
      </c>
      <c r="I115" s="414">
        <v>9.39</v>
      </c>
      <c r="J115" s="539">
        <v>625.63800000000003</v>
      </c>
      <c r="K115" s="188"/>
    </row>
    <row r="116" spans="1:11" s="549" customFormat="1" ht="105.75" customHeight="1" x14ac:dyDescent="0.25">
      <c r="A116" s="562" t="s">
        <v>182</v>
      </c>
      <c r="B116" s="191">
        <v>4</v>
      </c>
      <c r="C116" s="493" t="s">
        <v>745</v>
      </c>
      <c r="D116" s="304">
        <v>608.66200000000003</v>
      </c>
      <c r="E116" s="192"/>
      <c r="F116" s="192"/>
      <c r="G116" s="192"/>
      <c r="H116" s="343">
        <v>608.66200000000003</v>
      </c>
      <c r="I116" s="192"/>
      <c r="J116" s="463">
        <v>608.66200000000003</v>
      </c>
      <c r="K116" s="192"/>
    </row>
    <row r="117" spans="1:11" s="549" customFormat="1" ht="99" customHeight="1" x14ac:dyDescent="0.25">
      <c r="A117" s="562" t="s">
        <v>182</v>
      </c>
      <c r="B117" s="476">
        <v>10</v>
      </c>
      <c r="C117" s="492" t="s">
        <v>754</v>
      </c>
      <c r="D117" s="362"/>
      <c r="E117" s="455"/>
      <c r="F117" s="455"/>
      <c r="G117" s="455"/>
      <c r="H117" s="198">
        <v>605</v>
      </c>
      <c r="I117" s="455"/>
      <c r="J117" s="463">
        <v>605</v>
      </c>
      <c r="K117" s="455"/>
    </row>
    <row r="118" spans="1:11" s="549" customFormat="1" ht="93.75" x14ac:dyDescent="0.25">
      <c r="A118" s="562"/>
      <c r="B118" s="476">
        <v>9</v>
      </c>
      <c r="C118" s="492" t="s">
        <v>753</v>
      </c>
      <c r="D118" s="362"/>
      <c r="E118" s="455"/>
      <c r="F118" s="455"/>
      <c r="G118" s="455"/>
      <c r="H118" s="198">
        <v>600</v>
      </c>
      <c r="I118" s="455"/>
      <c r="J118" s="463">
        <v>600</v>
      </c>
      <c r="K118" s="455"/>
    </row>
    <row r="119" spans="1:11" s="549" customFormat="1" ht="112.5" x14ac:dyDescent="0.25">
      <c r="A119" s="562"/>
      <c r="B119" s="191">
        <v>2</v>
      </c>
      <c r="C119" s="554" t="s">
        <v>867</v>
      </c>
      <c r="D119" s="192"/>
      <c r="E119" s="192"/>
      <c r="F119" s="192"/>
      <c r="G119" s="192"/>
      <c r="H119" s="192">
        <v>600</v>
      </c>
      <c r="I119" s="192"/>
      <c r="J119" s="463">
        <v>600</v>
      </c>
      <c r="K119" s="192"/>
    </row>
    <row r="120" spans="1:11" s="549" customFormat="1" ht="168.75" x14ac:dyDescent="0.25">
      <c r="A120" s="562"/>
      <c r="B120" s="191">
        <v>5</v>
      </c>
      <c r="C120" s="547" t="s">
        <v>766</v>
      </c>
      <c r="D120" s="183"/>
      <c r="E120" s="196"/>
      <c r="F120" s="196"/>
      <c r="G120" s="192"/>
      <c r="H120" s="192">
        <v>600</v>
      </c>
      <c r="I120" s="184"/>
      <c r="J120" s="458">
        <v>600</v>
      </c>
      <c r="K120" s="192"/>
    </row>
    <row r="121" spans="1:11" s="549" customFormat="1" ht="75" x14ac:dyDescent="0.25">
      <c r="A121" s="562"/>
      <c r="B121" s="189">
        <v>4</v>
      </c>
      <c r="C121" s="566" t="s">
        <v>794</v>
      </c>
      <c r="D121" s="183"/>
      <c r="E121" s="414"/>
      <c r="F121" s="414"/>
      <c r="G121" s="414"/>
      <c r="H121" s="343">
        <v>600</v>
      </c>
      <c r="I121" s="414"/>
      <c r="J121" s="539">
        <v>600</v>
      </c>
      <c r="K121" s="188"/>
    </row>
    <row r="122" spans="1:11" s="549" customFormat="1" ht="131.25" x14ac:dyDescent="0.25">
      <c r="A122" s="562"/>
      <c r="B122" s="195">
        <v>3</v>
      </c>
      <c r="C122" s="215" t="s">
        <v>92</v>
      </c>
      <c r="D122" s="184">
        <v>574.02800000000002</v>
      </c>
      <c r="E122" s="184"/>
      <c r="F122" s="184"/>
      <c r="G122" s="198"/>
      <c r="H122" s="360">
        <v>574.02800000000002</v>
      </c>
      <c r="I122" s="564"/>
      <c r="J122" s="565">
        <v>574.02800000000002</v>
      </c>
      <c r="K122" s="184"/>
    </row>
    <row r="123" spans="1:11" s="549" customFormat="1" ht="75.75" customHeight="1" x14ac:dyDescent="0.25">
      <c r="A123" s="562" t="s">
        <v>183</v>
      </c>
      <c r="B123" s="191">
        <v>3</v>
      </c>
      <c r="C123" s="195" t="s">
        <v>874</v>
      </c>
      <c r="D123" s="188" t="e">
        <f>E123+#REF!+#REF!+G123+#REF!+I123+K123</f>
        <v>#REF!</v>
      </c>
      <c r="E123" s="192"/>
      <c r="F123" s="192"/>
      <c r="G123" s="343"/>
      <c r="H123" s="343">
        <v>573.55799999999999</v>
      </c>
      <c r="I123" s="343"/>
      <c r="J123" s="463">
        <v>573.55799999999999</v>
      </c>
      <c r="K123" s="192"/>
    </row>
    <row r="124" spans="1:11" s="549" customFormat="1" ht="54.75" customHeight="1" x14ac:dyDescent="0.25">
      <c r="A124" s="562" t="s">
        <v>183</v>
      </c>
      <c r="B124" s="185">
        <v>3</v>
      </c>
      <c r="C124" s="186" t="s">
        <v>881</v>
      </c>
      <c r="D124" s="187">
        <v>568.55899999999997</v>
      </c>
      <c r="E124" s="403"/>
      <c r="F124" s="403"/>
      <c r="G124" s="403"/>
      <c r="H124" s="438">
        <v>568.54999999999995</v>
      </c>
      <c r="I124" s="403">
        <v>0</v>
      </c>
      <c r="J124" s="467">
        <v>568.54999999999995</v>
      </c>
      <c r="K124" s="188"/>
    </row>
    <row r="125" spans="1:11" s="549" customFormat="1" ht="114" customHeight="1" x14ac:dyDescent="0.25">
      <c r="A125" s="567"/>
      <c r="B125" s="462"/>
      <c r="C125" s="492" t="s">
        <v>729</v>
      </c>
      <c r="D125" s="343"/>
      <c r="E125" s="455"/>
      <c r="F125" s="455"/>
      <c r="G125" s="455"/>
      <c r="H125" s="360"/>
      <c r="I125" s="455"/>
      <c r="J125" s="463">
        <v>500.8</v>
      </c>
      <c r="K125" s="455"/>
    </row>
    <row r="126" spans="1:11" s="549" customFormat="1" ht="114" customHeight="1" x14ac:dyDescent="0.25">
      <c r="A126" s="567"/>
      <c r="B126" s="189">
        <v>1</v>
      </c>
      <c r="C126" s="550" t="s">
        <v>884</v>
      </c>
      <c r="D126" s="183"/>
      <c r="E126" s="183"/>
      <c r="F126" s="183"/>
      <c r="G126" s="183"/>
      <c r="H126" s="361">
        <v>485</v>
      </c>
      <c r="I126" s="183"/>
      <c r="J126" s="539">
        <v>485</v>
      </c>
      <c r="K126" s="188"/>
    </row>
    <row r="127" spans="1:11" s="549" customFormat="1" ht="117.75" customHeight="1" x14ac:dyDescent="0.25">
      <c r="A127" s="567"/>
      <c r="B127" s="189">
        <v>3</v>
      </c>
      <c r="C127" s="568" t="s">
        <v>317</v>
      </c>
      <c r="D127" s="183" t="e">
        <f>#REF!+I127</f>
        <v>#REF!</v>
      </c>
      <c r="E127" s="414"/>
      <c r="F127" s="414"/>
      <c r="G127" s="414"/>
      <c r="H127" s="414">
        <v>483.46</v>
      </c>
      <c r="I127" s="414">
        <v>8.9600000000000009</v>
      </c>
      <c r="J127" s="539">
        <v>483.46</v>
      </c>
      <c r="K127" s="188"/>
    </row>
    <row r="128" spans="1:11" s="549" customFormat="1" ht="107.25" customHeight="1" x14ac:dyDescent="0.25">
      <c r="A128" s="567"/>
      <c r="B128" s="189">
        <v>8</v>
      </c>
      <c r="C128" s="305" t="s">
        <v>886</v>
      </c>
      <c r="D128" s="183"/>
      <c r="E128" s="183"/>
      <c r="F128" s="183"/>
      <c r="G128" s="183"/>
      <c r="H128" s="361">
        <v>480</v>
      </c>
      <c r="I128" s="183"/>
      <c r="J128" s="539">
        <v>480</v>
      </c>
      <c r="K128" s="188"/>
    </row>
    <row r="129" spans="1:11" s="549" customFormat="1" ht="94.5" customHeight="1" x14ac:dyDescent="0.25">
      <c r="A129" s="567"/>
      <c r="B129" s="191">
        <v>4</v>
      </c>
      <c r="C129" s="569" t="s">
        <v>892</v>
      </c>
      <c r="D129" s="192">
        <v>479.33499999999998</v>
      </c>
      <c r="E129" s="343"/>
      <c r="F129" s="343"/>
      <c r="G129" s="343"/>
      <c r="H129" s="343">
        <v>479.91199999999998</v>
      </c>
      <c r="I129" s="343">
        <v>0</v>
      </c>
      <c r="J129" s="463">
        <v>479.91199999999998</v>
      </c>
      <c r="K129" s="192"/>
    </row>
    <row r="130" spans="1:11" s="549" customFormat="1" ht="94.5" customHeight="1" x14ac:dyDescent="0.25">
      <c r="A130" s="567"/>
      <c r="B130" s="191">
        <v>5</v>
      </c>
      <c r="C130" s="568" t="s">
        <v>206</v>
      </c>
      <c r="D130" s="188">
        <v>447.71899999999999</v>
      </c>
      <c r="E130" s="192"/>
      <c r="F130" s="192"/>
      <c r="G130" s="192"/>
      <c r="H130" s="360"/>
      <c r="I130" s="192"/>
      <c r="J130" s="463">
        <v>447.71899999999999</v>
      </c>
      <c r="K130" s="192"/>
    </row>
    <row r="131" spans="1:11" s="549" customFormat="1" ht="75" customHeight="1" x14ac:dyDescent="0.25">
      <c r="A131" s="567"/>
      <c r="B131" s="191">
        <v>4</v>
      </c>
      <c r="C131" s="568" t="s">
        <v>205</v>
      </c>
      <c r="D131" s="188">
        <v>431.01499999999999</v>
      </c>
      <c r="E131" s="192"/>
      <c r="F131" s="192"/>
      <c r="G131" s="192"/>
      <c r="H131" s="360"/>
      <c r="I131" s="192"/>
      <c r="J131" s="463">
        <v>431.01499999999999</v>
      </c>
      <c r="K131" s="192"/>
    </row>
    <row r="132" spans="1:11" s="549" customFormat="1" ht="90" customHeight="1" x14ac:dyDescent="0.25">
      <c r="A132" s="567"/>
      <c r="B132" s="191">
        <v>6</v>
      </c>
      <c r="C132" s="305" t="s">
        <v>803</v>
      </c>
      <c r="D132" s="185"/>
      <c r="E132" s="343"/>
      <c r="F132" s="343"/>
      <c r="G132" s="343"/>
      <c r="H132" s="360">
        <v>419.24200000000002</v>
      </c>
      <c r="I132" s="476"/>
      <c r="J132" s="467">
        <v>419.24200000000002</v>
      </c>
      <c r="K132" s="563"/>
    </row>
    <row r="133" spans="1:11" s="549" customFormat="1" ht="31.5" customHeight="1" x14ac:dyDescent="0.25">
      <c r="A133" s="567"/>
      <c r="B133" s="191">
        <v>4</v>
      </c>
      <c r="C133" s="570" t="s">
        <v>875</v>
      </c>
      <c r="D133" s="192">
        <v>404.80725999999999</v>
      </c>
      <c r="E133" s="192"/>
      <c r="F133" s="192"/>
      <c r="G133" s="192"/>
      <c r="H133" s="192">
        <v>404.80700000000002</v>
      </c>
      <c r="I133" s="192"/>
      <c r="J133" s="463">
        <v>404.80700000000002</v>
      </c>
      <c r="K133" s="188"/>
    </row>
    <row r="134" spans="1:11" s="549" customFormat="1" ht="98.25" customHeight="1" x14ac:dyDescent="0.25">
      <c r="A134" s="567"/>
      <c r="B134" s="476">
        <v>11</v>
      </c>
      <c r="C134" s="571" t="s">
        <v>755</v>
      </c>
      <c r="D134" s="362"/>
      <c r="E134" s="455"/>
      <c r="F134" s="455"/>
      <c r="G134" s="455"/>
      <c r="H134" s="198">
        <v>400</v>
      </c>
      <c r="I134" s="455"/>
      <c r="J134" s="463">
        <v>400</v>
      </c>
      <c r="K134" s="455"/>
    </row>
    <row r="135" spans="1:11" s="549" customFormat="1" ht="43.5" customHeight="1" x14ac:dyDescent="0.25">
      <c r="A135" s="567"/>
      <c r="B135" s="191">
        <v>3</v>
      </c>
      <c r="C135" s="554" t="s">
        <v>759</v>
      </c>
      <c r="D135" s="344"/>
      <c r="E135" s="455"/>
      <c r="F135" s="455"/>
      <c r="G135" s="455"/>
      <c r="H135" s="344">
        <v>400</v>
      </c>
      <c r="I135" s="455"/>
      <c r="J135" s="463">
        <v>400</v>
      </c>
      <c r="K135" s="455"/>
    </row>
    <row r="136" spans="1:11" s="549" customFormat="1" ht="94.5" customHeight="1" x14ac:dyDescent="0.25">
      <c r="A136" s="567"/>
      <c r="B136" s="191">
        <v>4</v>
      </c>
      <c r="C136" s="572" t="s">
        <v>760</v>
      </c>
      <c r="D136" s="344"/>
      <c r="E136" s="455"/>
      <c r="F136" s="455"/>
      <c r="G136" s="455"/>
      <c r="H136" s="344">
        <v>400</v>
      </c>
      <c r="I136" s="455"/>
      <c r="J136" s="463">
        <v>400</v>
      </c>
      <c r="K136" s="455"/>
    </row>
    <row r="137" spans="1:11" s="549" customFormat="1" ht="94.5" customHeight="1" x14ac:dyDescent="0.25">
      <c r="A137" s="567"/>
      <c r="B137" s="189">
        <v>1</v>
      </c>
      <c r="C137" s="550" t="s">
        <v>797</v>
      </c>
      <c r="D137" s="183"/>
      <c r="E137" s="183"/>
      <c r="F137" s="183"/>
      <c r="G137" s="183"/>
      <c r="H137" s="343">
        <v>380</v>
      </c>
      <c r="I137" s="183"/>
      <c r="J137" s="539">
        <v>380</v>
      </c>
      <c r="K137" s="188"/>
    </row>
    <row r="138" spans="1:11" s="549" customFormat="1" ht="75" x14ac:dyDescent="0.25">
      <c r="B138" s="191">
        <v>6</v>
      </c>
      <c r="C138" s="195" t="s">
        <v>197</v>
      </c>
      <c r="D138" s="188">
        <v>333.04599999999999</v>
      </c>
      <c r="E138" s="192"/>
      <c r="F138" s="192"/>
      <c r="G138" s="192"/>
      <c r="H138" s="360">
        <v>333.04599999999999</v>
      </c>
      <c r="I138" s="192"/>
      <c r="J138" s="463">
        <v>333.04599999999999</v>
      </c>
      <c r="K138" s="192"/>
    </row>
    <row r="139" spans="1:11" s="549" customFormat="1" ht="93.75" x14ac:dyDescent="0.25">
      <c r="B139" s="193">
        <v>5</v>
      </c>
      <c r="C139" s="492" t="s">
        <v>748</v>
      </c>
      <c r="D139" s="190"/>
      <c r="E139" s="190"/>
      <c r="F139" s="190"/>
      <c r="G139" s="190"/>
      <c r="H139" s="543"/>
      <c r="I139" s="183"/>
      <c r="J139" s="539">
        <v>322.05099999999999</v>
      </c>
      <c r="K139" s="192"/>
    </row>
    <row r="140" spans="1:11" s="549" customFormat="1" ht="95.25" customHeight="1" x14ac:dyDescent="0.25">
      <c r="A140" s="562" t="s">
        <v>186</v>
      </c>
      <c r="B140" s="189">
        <v>3</v>
      </c>
      <c r="C140" s="195" t="s">
        <v>865</v>
      </c>
      <c r="D140" s="183">
        <v>319.27999999999997</v>
      </c>
      <c r="E140" s="414">
        <v>0</v>
      </c>
      <c r="F140" s="414"/>
      <c r="G140" s="414">
        <v>0</v>
      </c>
      <c r="H140" s="361">
        <v>319.3</v>
      </c>
      <c r="I140" s="414"/>
      <c r="J140" s="539">
        <v>319.3</v>
      </c>
      <c r="K140" s="188"/>
    </row>
    <row r="141" spans="1:11" s="549" customFormat="1" ht="69.75" customHeight="1" x14ac:dyDescent="0.25">
      <c r="A141" s="562"/>
      <c r="B141" s="476">
        <v>12</v>
      </c>
      <c r="C141" s="492" t="s">
        <v>756</v>
      </c>
      <c r="D141" s="362"/>
      <c r="E141" s="455"/>
      <c r="F141" s="455"/>
      <c r="G141" s="455"/>
      <c r="H141" s="198">
        <v>300</v>
      </c>
      <c r="I141" s="455"/>
      <c r="J141" s="463">
        <v>300</v>
      </c>
      <c r="K141" s="455"/>
    </row>
    <row r="142" spans="1:11" s="549" customFormat="1" ht="95.25" customHeight="1" x14ac:dyDescent="0.25">
      <c r="A142" s="562"/>
      <c r="B142" s="189">
        <v>5</v>
      </c>
      <c r="C142" s="550" t="s">
        <v>883</v>
      </c>
      <c r="D142" s="183"/>
      <c r="E142" s="414"/>
      <c r="F142" s="414"/>
      <c r="G142" s="414"/>
      <c r="H142" s="343">
        <v>300</v>
      </c>
      <c r="I142" s="414"/>
      <c r="J142" s="539">
        <v>300</v>
      </c>
      <c r="K142" s="188"/>
    </row>
    <row r="143" spans="1:11" s="549" customFormat="1" ht="113.25" customHeight="1" x14ac:dyDescent="0.25">
      <c r="A143" s="562"/>
      <c r="B143" s="191">
        <v>1</v>
      </c>
      <c r="C143" s="185" t="s">
        <v>891</v>
      </c>
      <c r="D143" s="192">
        <v>290.096</v>
      </c>
      <c r="E143" s="343"/>
      <c r="F143" s="343"/>
      <c r="G143" s="343"/>
      <c r="H143" s="343">
        <v>290.096</v>
      </c>
      <c r="I143" s="343">
        <v>0</v>
      </c>
      <c r="J143" s="463">
        <v>290.096</v>
      </c>
      <c r="K143" s="192"/>
    </row>
    <row r="144" spans="1:11" s="549" customFormat="1" ht="95.25" customHeight="1" x14ac:dyDescent="0.25">
      <c r="A144" s="562"/>
      <c r="B144" s="195">
        <v>9</v>
      </c>
      <c r="C144" s="195" t="s">
        <v>110</v>
      </c>
      <c r="D144" s="196" t="e">
        <f>#REF!+I144</f>
        <v>#REF!</v>
      </c>
      <c r="E144" s="184"/>
      <c r="F144" s="184"/>
      <c r="G144" s="184"/>
      <c r="H144" s="360">
        <v>274.04700000000003</v>
      </c>
      <c r="I144" s="184"/>
      <c r="J144" s="458">
        <v>274.04700000000003</v>
      </c>
      <c r="K144" s="184"/>
    </row>
    <row r="145" spans="1:11" s="549" customFormat="1" ht="95.25" customHeight="1" x14ac:dyDescent="0.25">
      <c r="A145" s="562"/>
      <c r="B145" s="195">
        <v>1</v>
      </c>
      <c r="C145" s="195" t="s">
        <v>102</v>
      </c>
      <c r="D145" s="196">
        <v>261.08800000000002</v>
      </c>
      <c r="E145" s="184"/>
      <c r="F145" s="184"/>
      <c r="G145" s="184"/>
      <c r="H145" s="360">
        <v>261.08800000000002</v>
      </c>
      <c r="I145" s="184"/>
      <c r="J145" s="458">
        <v>261.08800000000002</v>
      </c>
      <c r="K145" s="184"/>
    </row>
    <row r="146" spans="1:11" s="549" customFormat="1" ht="120" customHeight="1" x14ac:dyDescent="0.25">
      <c r="A146" s="562"/>
      <c r="B146" s="195">
        <v>2</v>
      </c>
      <c r="C146" s="195" t="s">
        <v>103</v>
      </c>
      <c r="D146" s="196" t="e">
        <f>#REF!+I146</f>
        <v>#REF!</v>
      </c>
      <c r="E146" s="184"/>
      <c r="F146" s="184"/>
      <c r="G146" s="184"/>
      <c r="H146" s="360">
        <v>261.08800000000002</v>
      </c>
      <c r="I146" s="184"/>
      <c r="J146" s="458">
        <v>261.08800000000002</v>
      </c>
      <c r="K146" s="184"/>
    </row>
    <row r="147" spans="1:11" s="549" customFormat="1" ht="140.25" customHeight="1" x14ac:dyDescent="0.25">
      <c r="A147" s="562"/>
      <c r="B147" s="195">
        <v>3</v>
      </c>
      <c r="C147" s="195" t="s">
        <v>104</v>
      </c>
      <c r="D147" s="196" t="e">
        <f>#REF!+I147</f>
        <v>#REF!</v>
      </c>
      <c r="E147" s="184"/>
      <c r="F147" s="184"/>
      <c r="G147" s="184"/>
      <c r="H147" s="360">
        <v>261.08800000000002</v>
      </c>
      <c r="I147" s="184"/>
      <c r="J147" s="458">
        <v>261.08800000000002</v>
      </c>
      <c r="K147" s="184"/>
    </row>
    <row r="148" spans="1:11" s="549" customFormat="1" ht="120" customHeight="1" x14ac:dyDescent="0.25">
      <c r="A148" s="562"/>
      <c r="B148" s="195">
        <v>4</v>
      </c>
      <c r="C148" s="195" t="s">
        <v>105</v>
      </c>
      <c r="D148" s="196" t="e">
        <f>#REF!+I148</f>
        <v>#REF!</v>
      </c>
      <c r="E148" s="184"/>
      <c r="F148" s="184"/>
      <c r="G148" s="184"/>
      <c r="H148" s="360">
        <v>261.08800000000002</v>
      </c>
      <c r="I148" s="184"/>
      <c r="J148" s="458">
        <v>261.08800000000002</v>
      </c>
      <c r="K148" s="184"/>
    </row>
    <row r="149" spans="1:11" s="549" customFormat="1" ht="75.75" customHeight="1" x14ac:dyDescent="0.25">
      <c r="A149" s="562"/>
      <c r="B149" s="195">
        <v>5</v>
      </c>
      <c r="C149" s="195" t="s">
        <v>106</v>
      </c>
      <c r="D149" s="196" t="e">
        <f>#REF!+I149</f>
        <v>#REF!</v>
      </c>
      <c r="E149" s="184"/>
      <c r="F149" s="184"/>
      <c r="G149" s="184"/>
      <c r="H149" s="360">
        <v>261.08800000000002</v>
      </c>
      <c r="I149" s="184"/>
      <c r="J149" s="458">
        <v>261.08800000000002</v>
      </c>
      <c r="K149" s="184"/>
    </row>
    <row r="150" spans="1:11" s="549" customFormat="1" ht="95.25" customHeight="1" x14ac:dyDescent="0.25">
      <c r="A150" s="562"/>
      <c r="B150" s="189">
        <v>4</v>
      </c>
      <c r="C150" s="550" t="s">
        <v>887</v>
      </c>
      <c r="D150" s="185"/>
      <c r="E150" s="183"/>
      <c r="F150" s="183"/>
      <c r="G150" s="183"/>
      <c r="H150" s="343">
        <v>250</v>
      </c>
      <c r="I150" s="563"/>
      <c r="J150" s="467">
        <v>250</v>
      </c>
      <c r="K150" s="563"/>
    </row>
    <row r="151" spans="1:11" s="549" customFormat="1" ht="168.75" x14ac:dyDescent="0.25">
      <c r="A151" s="562"/>
      <c r="B151" s="195">
        <v>1</v>
      </c>
      <c r="C151" s="554" t="s">
        <v>775</v>
      </c>
      <c r="D151" s="184">
        <v>249.98500000000001</v>
      </c>
      <c r="E151" s="184"/>
      <c r="F151" s="184"/>
      <c r="G151" s="184"/>
      <c r="H151" s="462">
        <v>249.98500000000001</v>
      </c>
      <c r="I151" s="184"/>
      <c r="J151" s="458">
        <v>249.98500000000001</v>
      </c>
      <c r="K151" s="184"/>
    </row>
    <row r="152" spans="1:11" s="549" customFormat="1" ht="93.75" x14ac:dyDescent="0.25">
      <c r="A152" s="567"/>
      <c r="B152" s="191">
        <v>2</v>
      </c>
      <c r="C152" s="492" t="s">
        <v>746</v>
      </c>
      <c r="D152" s="304">
        <v>231.18799999999999</v>
      </c>
      <c r="E152" s="192"/>
      <c r="F152" s="192"/>
      <c r="G152" s="192"/>
      <c r="H152" s="343">
        <v>231.18799999999999</v>
      </c>
      <c r="I152" s="192"/>
      <c r="J152" s="463">
        <v>231.18799999999999</v>
      </c>
      <c r="K152" s="192"/>
    </row>
    <row r="153" spans="1:11" s="549" customFormat="1" ht="93.75" x14ac:dyDescent="0.25">
      <c r="A153" s="567"/>
      <c r="B153" s="195">
        <v>6</v>
      </c>
      <c r="C153" s="195" t="s">
        <v>107</v>
      </c>
      <c r="D153" s="196" t="e">
        <f>#REF!+I153</f>
        <v>#REF!</v>
      </c>
      <c r="E153" s="184"/>
      <c r="F153" s="184"/>
      <c r="G153" s="184"/>
      <c r="H153" s="360">
        <v>224.322</v>
      </c>
      <c r="I153" s="184"/>
      <c r="J153" s="458">
        <v>224.322</v>
      </c>
      <c r="K153" s="184"/>
    </row>
    <row r="154" spans="1:11" s="549" customFormat="1" ht="112.5" x14ac:dyDescent="0.25">
      <c r="A154" s="567"/>
      <c r="B154" s="191">
        <v>1</v>
      </c>
      <c r="C154" s="554" t="s">
        <v>866</v>
      </c>
      <c r="D154" s="192"/>
      <c r="E154" s="192"/>
      <c r="F154" s="192"/>
      <c r="G154" s="192"/>
      <c r="H154" s="192">
        <v>200</v>
      </c>
      <c r="I154" s="192"/>
      <c r="J154" s="463">
        <v>200</v>
      </c>
      <c r="K154" s="192"/>
    </row>
    <row r="155" spans="1:11" s="549" customFormat="1" ht="131.25" x14ac:dyDescent="0.25">
      <c r="A155" s="567"/>
      <c r="B155" s="189">
        <v>7</v>
      </c>
      <c r="C155" s="550" t="s">
        <v>888</v>
      </c>
      <c r="D155" s="183"/>
      <c r="E155" s="183"/>
      <c r="F155" s="183"/>
      <c r="G155" s="183"/>
      <c r="H155" s="361">
        <v>200</v>
      </c>
      <c r="I155" s="183"/>
      <c r="J155" s="539">
        <v>200</v>
      </c>
      <c r="K155" s="188"/>
    </row>
    <row r="156" spans="1:11" s="549" customFormat="1" ht="44.25" customHeight="1" x14ac:dyDescent="0.25">
      <c r="A156" s="567"/>
      <c r="B156" s="195">
        <v>8</v>
      </c>
      <c r="C156" s="195" t="s">
        <v>109</v>
      </c>
      <c r="D156" s="196">
        <v>299.54500000000002</v>
      </c>
      <c r="E156" s="184"/>
      <c r="F156" s="184"/>
      <c r="G156" s="184"/>
      <c r="H156" s="360">
        <v>196.19200000000001</v>
      </c>
      <c r="I156" s="184"/>
      <c r="J156" s="458">
        <v>196.19200000000001</v>
      </c>
      <c r="K156" s="184"/>
    </row>
    <row r="157" spans="1:11" s="549" customFormat="1" ht="112.5" x14ac:dyDescent="0.25">
      <c r="A157" s="567"/>
      <c r="B157" s="191">
        <v>3</v>
      </c>
      <c r="C157" s="492" t="s">
        <v>747</v>
      </c>
      <c r="D157" s="304">
        <v>186.19800000000001</v>
      </c>
      <c r="E157" s="192"/>
      <c r="F157" s="192"/>
      <c r="G157" s="192"/>
      <c r="H157" s="343">
        <v>186.19800000000001</v>
      </c>
      <c r="I157" s="192"/>
      <c r="J157" s="463">
        <v>186.19800000000001</v>
      </c>
      <c r="K157" s="192"/>
    </row>
    <row r="158" spans="1:11" s="549" customFormat="1" ht="75" x14ac:dyDescent="0.25">
      <c r="A158" s="567"/>
      <c r="B158" s="476">
        <v>13</v>
      </c>
      <c r="C158" s="492" t="s">
        <v>757</v>
      </c>
      <c r="D158" s="362"/>
      <c r="E158" s="455"/>
      <c r="F158" s="455"/>
      <c r="G158" s="455"/>
      <c r="H158" s="198">
        <v>162</v>
      </c>
      <c r="I158" s="455"/>
      <c r="J158" s="463">
        <v>162</v>
      </c>
      <c r="K158" s="455"/>
    </row>
    <row r="159" spans="1:11" s="549" customFormat="1" ht="150" x14ac:dyDescent="0.25">
      <c r="A159" s="567"/>
      <c r="B159" s="191">
        <v>7</v>
      </c>
      <c r="C159" s="550" t="s">
        <v>802</v>
      </c>
      <c r="D159" s="185"/>
      <c r="E159" s="343"/>
      <c r="F159" s="343"/>
      <c r="G159" s="343"/>
      <c r="H159" s="361">
        <v>150</v>
      </c>
      <c r="I159" s="476"/>
      <c r="J159" s="467">
        <v>150</v>
      </c>
      <c r="K159" s="563"/>
    </row>
    <row r="160" spans="1:11" s="549" customFormat="1" ht="93.75" x14ac:dyDescent="0.25">
      <c r="A160" s="567"/>
      <c r="B160" s="185">
        <v>16</v>
      </c>
      <c r="C160" s="550" t="s">
        <v>780</v>
      </c>
      <c r="D160" s="188"/>
      <c r="E160" s="188"/>
      <c r="F160" s="188"/>
      <c r="G160" s="403"/>
      <c r="H160" s="403">
        <v>143.79400000000001</v>
      </c>
      <c r="I160" s="403"/>
      <c r="J160" s="467">
        <v>143.79400000000001</v>
      </c>
      <c r="K160" s="188"/>
    </row>
    <row r="161" spans="1:11" s="549" customFormat="1" ht="93.75" x14ac:dyDescent="0.25">
      <c r="A161" s="567"/>
      <c r="B161" s="185">
        <v>15</v>
      </c>
      <c r="C161" s="550" t="s">
        <v>779</v>
      </c>
      <c r="D161" s="188"/>
      <c r="E161" s="188"/>
      <c r="F161" s="188"/>
      <c r="G161" s="403"/>
      <c r="H161" s="403">
        <v>129.238</v>
      </c>
      <c r="I161" s="403"/>
      <c r="J161" s="467">
        <v>129.238</v>
      </c>
      <c r="K161" s="188"/>
    </row>
    <row r="162" spans="1:11" s="549" customFormat="1" ht="93.75" x14ac:dyDescent="0.25">
      <c r="A162" s="567"/>
      <c r="B162" s="185">
        <v>17</v>
      </c>
      <c r="C162" s="550" t="s">
        <v>781</v>
      </c>
      <c r="D162" s="188"/>
      <c r="E162" s="188"/>
      <c r="F162" s="188"/>
      <c r="G162" s="403"/>
      <c r="H162" s="403">
        <v>50.337000000000003</v>
      </c>
      <c r="I162" s="403"/>
      <c r="J162" s="467">
        <v>50.337000000000003</v>
      </c>
      <c r="K162" s="188"/>
    </row>
    <row r="163" spans="1:11" s="549" customFormat="1" ht="93.75" x14ac:dyDescent="0.25">
      <c r="A163" s="567"/>
      <c r="B163" s="185">
        <v>18</v>
      </c>
      <c r="C163" s="550" t="s">
        <v>782</v>
      </c>
      <c r="D163" s="188"/>
      <c r="E163" s="188"/>
      <c r="F163" s="188"/>
      <c r="G163" s="403"/>
      <c r="H163" s="403">
        <v>50.274999999999999</v>
      </c>
      <c r="I163" s="403"/>
      <c r="J163" s="467">
        <v>50.274999999999999</v>
      </c>
      <c r="K163" s="188"/>
    </row>
    <row r="164" spans="1:11" s="549" customFormat="1" ht="93.75" x14ac:dyDescent="0.25">
      <c r="A164" s="567"/>
      <c r="B164" s="185">
        <v>19</v>
      </c>
      <c r="C164" s="550" t="s">
        <v>783</v>
      </c>
      <c r="D164" s="188"/>
      <c r="E164" s="188"/>
      <c r="F164" s="188"/>
      <c r="G164" s="403"/>
      <c r="H164" s="403">
        <v>33.508000000000003</v>
      </c>
      <c r="I164" s="403"/>
      <c r="J164" s="467">
        <v>33.508000000000003</v>
      </c>
      <c r="K164" s="188"/>
    </row>
  </sheetData>
  <mergeCells count="17">
    <mergeCell ref="I9:I10"/>
    <mergeCell ref="B12:C12"/>
    <mergeCell ref="B3:K3"/>
    <mergeCell ref="B5:K5"/>
    <mergeCell ref="B7:B10"/>
    <mergeCell ref="C7:C10"/>
    <mergeCell ref="D7:D10"/>
    <mergeCell ref="E7:K7"/>
    <mergeCell ref="E8:G8"/>
    <mergeCell ref="H8:I8"/>
    <mergeCell ref="J8:J10"/>
    <mergeCell ref="K8:K10"/>
    <mergeCell ref="B13:C13"/>
    <mergeCell ref="E9:E10"/>
    <mergeCell ref="F9:F10"/>
    <mergeCell ref="G9:G10"/>
    <mergeCell ref="H9:H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Перелік_2017</vt:lpstr>
      <vt:lpstr>Лист1</vt:lpstr>
      <vt:lpstr>Лист4</vt:lpstr>
      <vt:lpstr>Лист2</vt:lpstr>
      <vt:lpstr>Лист1!Заголовки_для_печати</vt:lpstr>
      <vt:lpstr>Перелік_2017!Заголовки_для_печати</vt:lpstr>
      <vt:lpstr>Лист1!Область_печати</vt:lpstr>
      <vt:lpstr>Перелік_2017!Область_печати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ZaharEvgen71</dc:creator>
  <cp:lastModifiedBy>ZaharEvgen71</cp:lastModifiedBy>
  <cp:lastPrinted>2017-05-16T12:15:26Z</cp:lastPrinted>
  <dcterms:created xsi:type="dcterms:W3CDTF">2016-03-28T14:38:19Z</dcterms:created>
  <dcterms:modified xsi:type="dcterms:W3CDTF">2017-05-16T14:01:23Z</dcterms:modified>
</cp:coreProperties>
</file>