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415" activeTab="0"/>
  </bookViews>
  <sheets>
    <sheet name="БЮДЖЕТ по КФК" sheetId="1" r:id="rId1"/>
  </sheets>
  <definedNames>
    <definedName name="_xlnm.Print_Titles" localSheetId="0">'БЮДЖЕТ по КФК'!$3:$5</definedName>
  </definedNames>
  <calcPr fullCalcOnLoad="1"/>
</workbook>
</file>

<file path=xl/sharedStrings.xml><?xml version="1.0" encoding="utf-8"?>
<sst xmlns="http://schemas.openxmlformats.org/spreadsheetml/2006/main" count="75" uniqueCount="34">
  <si>
    <t>Всього</t>
  </si>
  <si>
    <t>Затверджено</t>
  </si>
  <si>
    <t>Виконано</t>
  </si>
  <si>
    <t>в тому числі</t>
  </si>
  <si>
    <t>Заробітна плата</t>
  </si>
  <si>
    <t>Медікаменти</t>
  </si>
  <si>
    <t>Продукти харчування</t>
  </si>
  <si>
    <t>Енергоносії</t>
  </si>
  <si>
    <t>№ з/п</t>
  </si>
  <si>
    <t>%</t>
  </si>
  <si>
    <t>Інші</t>
  </si>
  <si>
    <t>091106 "Інші видатки"</t>
  </si>
  <si>
    <t>091212 "Обробка інформації з нарахування та виплати допомог і компенсацій"</t>
  </si>
  <si>
    <t>070401 "Позашкільні заклади освіти, заходи із позашкільної роботи із дітьми"</t>
  </si>
  <si>
    <t>091210 "Служби технічного нагляду за будівництвом та капітальним ремонтом"</t>
  </si>
  <si>
    <t>091304 "Встановлення телефонів інвалідам І та ІІ груп"</t>
  </si>
  <si>
    <t>090212 "Пільги на медичне обслуговування громадян, які постраждали внаслідок Чорнобильської катастрофи"</t>
  </si>
  <si>
    <t>090417 "Витрати на поховання учасників бойових дій та інвалідів війни"</t>
  </si>
  <si>
    <t>250404 "Інші видатки"</t>
  </si>
  <si>
    <t>090412 "Інші видатки на соціальний захист населення"</t>
  </si>
  <si>
    <t>091303 "Компенсаційні виплати інвалідам на бензин, ремонт, техобслуговування автотранспорту та транспортне обслуговування"</t>
  </si>
  <si>
    <t>170102 "Компенсаційні виплати на пільговий проїзд автомобільним транспортом окремим категоріям громадян"</t>
  </si>
  <si>
    <t>250344 "Субвенція з місцевого бюджету державному бюджету на виконання програм соціально-економічного та культурного розвитку регіонів"</t>
  </si>
  <si>
    <t>091101 "Утримання центрів соціальних служб для сім'ї, дітей та молоді"</t>
  </si>
  <si>
    <t>091102 "Програми і заходи центрів соціальних служб для сім'ї, дітей та молоді"</t>
  </si>
  <si>
    <t>150101 "Капітальні вкладення"</t>
  </si>
  <si>
    <t>Соціальні виплати</t>
  </si>
  <si>
    <t>тис. грн</t>
  </si>
  <si>
    <t>090901 "Будинки-інтернати (пансіонати) для літніх людей та інвалідів системи соціального захисту"</t>
  </si>
  <si>
    <t>091108 "Заходи із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катастрофи"</t>
  </si>
  <si>
    <t>Назва коду функціональної класифікації</t>
  </si>
  <si>
    <t>Капітальні видатки</t>
  </si>
  <si>
    <t xml:space="preserve">Виконання обласного бюджету по системі соціального захисту населення за 2015 рік </t>
  </si>
  <si>
    <t>Затверджено кошторисом на 2015 рік по підконтрольних територіях України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</si>
</sst>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2.375" style="0" customWidth="1"/>
    <col min="4" max="4" width="10.125" style="0" customWidth="1"/>
    <col min="5" max="5" width="5.625" style="0" customWidth="1"/>
    <col min="6" max="6" width="12.125" style="0" customWidth="1"/>
    <col min="7" max="7" width="9.375" style="0" customWidth="1"/>
    <col min="8" max="8" width="5.625" style="0" customWidth="1"/>
    <col min="9" max="9" width="11.875" style="0" customWidth="1"/>
    <col min="10" max="10" width="9.25390625" style="0" bestFit="1" customWidth="1"/>
    <col min="11" max="11" width="5.625" style="0" customWidth="1"/>
    <col min="12" max="12" width="11.625" style="0" customWidth="1"/>
    <col min="13" max="13" width="8.75390625" style="0" customWidth="1"/>
    <col min="14" max="14" width="4.25390625" style="0" customWidth="1"/>
    <col min="15" max="15" width="23.625" style="0" customWidth="1"/>
    <col min="16" max="16" width="11.75390625" style="0" customWidth="1"/>
    <col min="17" max="17" width="8.625" style="0" customWidth="1"/>
    <col min="18" max="18" width="4.375" style="0" customWidth="1"/>
    <col min="19" max="19" width="11.75390625" style="0" customWidth="1"/>
    <col min="20" max="20" width="8.75390625" style="0" customWidth="1"/>
    <col min="21" max="21" width="5.375" style="0" customWidth="1"/>
    <col min="22" max="22" width="11.75390625" style="0" customWidth="1"/>
    <col min="23" max="23" width="8.875" style="0" customWidth="1"/>
    <col min="24" max="24" width="5.25390625" style="0" customWidth="1"/>
    <col min="25" max="25" width="11.75390625" style="0" customWidth="1"/>
    <col min="27" max="27" width="7.25390625" style="0" customWidth="1"/>
  </cols>
  <sheetData>
    <row r="1" spans="1:17" ht="12.7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"/>
      <c r="M1" s="3"/>
      <c r="N1" s="3"/>
      <c r="O1" s="3"/>
      <c r="P1" s="3"/>
      <c r="Q1" s="3"/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"/>
      <c r="M2" s="2"/>
      <c r="N2" s="2"/>
      <c r="O2" s="2"/>
      <c r="P2" s="2"/>
      <c r="Q2" s="2"/>
      <c r="T2" t="s">
        <v>27</v>
      </c>
    </row>
    <row r="3" spans="1:27" ht="12.75">
      <c r="A3" s="22" t="s">
        <v>8</v>
      </c>
      <c r="B3" s="28" t="s">
        <v>30</v>
      </c>
      <c r="C3" s="13" t="s">
        <v>0</v>
      </c>
      <c r="D3" s="14"/>
      <c r="E3" s="15"/>
      <c r="F3" s="31" t="s">
        <v>3</v>
      </c>
      <c r="G3" s="31"/>
      <c r="H3" s="31"/>
      <c r="I3" s="31"/>
      <c r="J3" s="31"/>
      <c r="K3" s="31"/>
      <c r="L3" s="31"/>
      <c r="M3" s="31"/>
      <c r="N3" s="31"/>
      <c r="O3" s="28" t="s">
        <v>30</v>
      </c>
      <c r="P3" s="25" t="s">
        <v>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7" ht="12.75">
      <c r="A4" s="23"/>
      <c r="B4" s="29"/>
      <c r="C4" s="16"/>
      <c r="D4" s="17"/>
      <c r="E4" s="18"/>
      <c r="F4" s="13" t="s">
        <v>4</v>
      </c>
      <c r="G4" s="14"/>
      <c r="H4" s="15"/>
      <c r="I4" s="25" t="s">
        <v>5</v>
      </c>
      <c r="J4" s="26"/>
      <c r="K4" s="27"/>
      <c r="L4" s="8" t="s">
        <v>6</v>
      </c>
      <c r="M4" s="9"/>
      <c r="N4" s="10"/>
      <c r="O4" s="29"/>
      <c r="P4" s="25" t="s">
        <v>7</v>
      </c>
      <c r="Q4" s="26"/>
      <c r="R4" s="27"/>
      <c r="S4" s="25" t="s">
        <v>26</v>
      </c>
      <c r="T4" s="26"/>
      <c r="U4" s="27"/>
      <c r="V4" s="25" t="s">
        <v>10</v>
      </c>
      <c r="W4" s="26"/>
      <c r="X4" s="27"/>
      <c r="Y4" s="25" t="s">
        <v>31</v>
      </c>
      <c r="Z4" s="26"/>
      <c r="AA4" s="27"/>
    </row>
    <row r="5" spans="1:27" ht="74.25" customHeight="1">
      <c r="A5" s="24"/>
      <c r="B5" s="30"/>
      <c r="C5" s="32" t="s">
        <v>33</v>
      </c>
      <c r="D5" s="5" t="s">
        <v>2</v>
      </c>
      <c r="E5" s="5" t="s">
        <v>9</v>
      </c>
      <c r="F5" s="5" t="s">
        <v>1</v>
      </c>
      <c r="G5" s="5" t="s">
        <v>2</v>
      </c>
      <c r="H5" s="5" t="s">
        <v>9</v>
      </c>
      <c r="I5" s="5" t="s">
        <v>1</v>
      </c>
      <c r="J5" s="5" t="s">
        <v>2</v>
      </c>
      <c r="K5" s="5" t="s">
        <v>9</v>
      </c>
      <c r="L5" s="5" t="s">
        <v>1</v>
      </c>
      <c r="M5" s="5" t="s">
        <v>2</v>
      </c>
      <c r="N5" s="5" t="s">
        <v>9</v>
      </c>
      <c r="O5" s="30"/>
      <c r="P5" s="5" t="s">
        <v>1</v>
      </c>
      <c r="Q5" s="5" t="s">
        <v>2</v>
      </c>
      <c r="R5" s="5" t="s">
        <v>9</v>
      </c>
      <c r="S5" s="5" t="s">
        <v>1</v>
      </c>
      <c r="T5" s="5" t="s">
        <v>2</v>
      </c>
      <c r="U5" s="5" t="s">
        <v>9</v>
      </c>
      <c r="V5" s="5" t="s">
        <v>1</v>
      </c>
      <c r="W5" s="5" t="s">
        <v>2</v>
      </c>
      <c r="X5" s="5" t="s">
        <v>9</v>
      </c>
      <c r="Y5" s="5" t="s">
        <v>1</v>
      </c>
      <c r="Z5" s="5" t="s">
        <v>2</v>
      </c>
      <c r="AA5" s="5" t="s">
        <v>9</v>
      </c>
    </row>
    <row r="6" spans="1:27" ht="66" customHeight="1">
      <c r="A6" s="5">
        <v>1</v>
      </c>
      <c r="B6" s="4" t="s">
        <v>28</v>
      </c>
      <c r="C6" s="7">
        <f>F6+I6+L6+P6+V6+S6+Y6</f>
        <v>89738.29499999998</v>
      </c>
      <c r="D6" s="7">
        <f>G6+J6+M6+Q6+W6+T6+Z6</f>
        <v>84789.21</v>
      </c>
      <c r="E6" s="7">
        <f>D6/C6*100</f>
        <v>94.48497990740745</v>
      </c>
      <c r="F6" s="7">
        <f>21210421/1000</f>
        <v>21210.421</v>
      </c>
      <c r="G6" s="7">
        <f>21143179/1000</f>
        <v>21143.179</v>
      </c>
      <c r="H6" s="7">
        <f>G6/F6*100</f>
        <v>99.68297658966789</v>
      </c>
      <c r="I6" s="7">
        <f>319804/1000</f>
        <v>319.804</v>
      </c>
      <c r="J6" s="7">
        <f>319795/1000</f>
        <v>319.795</v>
      </c>
      <c r="K6" s="7">
        <f>J6/I6*100</f>
        <v>99.99718577628799</v>
      </c>
      <c r="L6" s="7">
        <f>13053818/1000</f>
        <v>13053.818</v>
      </c>
      <c r="M6" s="7">
        <f>12660524/1000</f>
        <v>12660.524</v>
      </c>
      <c r="N6" s="7">
        <f>M6/L6*100</f>
        <v>96.98713433878119</v>
      </c>
      <c r="O6" s="4" t="s">
        <v>28</v>
      </c>
      <c r="P6" s="7">
        <f>9248252/1000</f>
        <v>9248.252</v>
      </c>
      <c r="Q6" s="7">
        <f>6875812/1000</f>
        <v>6875.812</v>
      </c>
      <c r="R6" s="7">
        <f>Q6/P6*100</f>
        <v>74.34715230510587</v>
      </c>
      <c r="S6" s="7">
        <v>622.4</v>
      </c>
      <c r="T6" s="7">
        <v>608.6</v>
      </c>
      <c r="U6" s="19">
        <f>T6/S6*100</f>
        <v>97.7827763496144</v>
      </c>
      <c r="V6" s="7">
        <v>25770.5</v>
      </c>
      <c r="W6" s="7">
        <v>25570</v>
      </c>
      <c r="X6" s="7">
        <f>W6/V6*100</f>
        <v>99.22197861896355</v>
      </c>
      <c r="Y6" s="6">
        <v>19513.1</v>
      </c>
      <c r="Z6" s="6">
        <v>17611.3</v>
      </c>
      <c r="AA6" s="7">
        <f>Z6/Y6*100</f>
        <v>90.25372698341114</v>
      </c>
    </row>
    <row r="7" spans="1:27" ht="16.5" customHeight="1">
      <c r="A7" s="5">
        <v>2</v>
      </c>
      <c r="B7" s="4" t="s">
        <v>11</v>
      </c>
      <c r="C7" s="7">
        <f aca="true" t="shared" si="0" ref="C7:C22">F7+I7+L7+P7+V7+S7+Y7</f>
        <v>956.703</v>
      </c>
      <c r="D7" s="7">
        <f aca="true" t="shared" si="1" ref="D7:D22">G7+J7+M7+Q7+W7+T7+Z7</f>
        <v>541.227</v>
      </c>
      <c r="E7" s="7">
        <f aca="true" t="shared" si="2" ref="E7:E23">D7/C7*100</f>
        <v>56.572102313884244</v>
      </c>
      <c r="F7" s="7">
        <f>469748/1000</f>
        <v>469.748</v>
      </c>
      <c r="G7" s="7">
        <f>252887/1000</f>
        <v>252.887</v>
      </c>
      <c r="H7" s="7">
        <f>G7/F7*100</f>
        <v>53.83460919471717</v>
      </c>
      <c r="I7" s="7">
        <f>2787/1000</f>
        <v>2.787</v>
      </c>
      <c r="J7" s="7">
        <f>1425/1000</f>
        <v>1.425</v>
      </c>
      <c r="K7" s="7">
        <f>J7/I7*100</f>
        <v>51.13024757804091</v>
      </c>
      <c r="L7" s="7">
        <f>16108/1000</f>
        <v>16.108</v>
      </c>
      <c r="M7" s="7">
        <v>0</v>
      </c>
      <c r="N7" s="7">
        <v>0</v>
      </c>
      <c r="O7" s="4" t="s">
        <v>11</v>
      </c>
      <c r="P7" s="7">
        <f>145904/1000</f>
        <v>145.904</v>
      </c>
      <c r="Q7" s="7">
        <f>46815/1000</f>
        <v>46.815</v>
      </c>
      <c r="R7" s="7">
        <f>Q7/P7*100</f>
        <v>32.08616624629894</v>
      </c>
      <c r="S7" s="7">
        <v>0</v>
      </c>
      <c r="T7" s="7">
        <v>0</v>
      </c>
      <c r="U7" s="19">
        <v>0</v>
      </c>
      <c r="V7" s="7">
        <f>299156/1000</f>
        <v>299.156</v>
      </c>
      <c r="W7" s="7">
        <v>217.1</v>
      </c>
      <c r="X7" s="7">
        <f>W7/V7*100</f>
        <v>72.57083260907352</v>
      </c>
      <c r="Y7" s="6">
        <v>23</v>
      </c>
      <c r="Z7" s="6">
        <v>23</v>
      </c>
      <c r="AA7" s="6">
        <v>100</v>
      </c>
    </row>
    <row r="8" spans="1:27" ht="51" customHeight="1">
      <c r="A8" s="5">
        <v>3</v>
      </c>
      <c r="B8" s="4" t="s">
        <v>12</v>
      </c>
      <c r="C8" s="7">
        <f t="shared" si="0"/>
        <v>3428.606</v>
      </c>
      <c r="D8" s="7">
        <f t="shared" si="1"/>
        <v>2786.151</v>
      </c>
      <c r="E8" s="7">
        <f t="shared" si="2"/>
        <v>81.26191810899239</v>
      </c>
      <c r="F8" s="7">
        <f>1077708/1000</f>
        <v>1077.708</v>
      </c>
      <c r="G8" s="7">
        <f>1047194/1000</f>
        <v>1047.194</v>
      </c>
      <c r="H8" s="7">
        <f>G8/F8*100</f>
        <v>97.16862081380113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4" t="s">
        <v>12</v>
      </c>
      <c r="P8" s="7">
        <f>408426/1000</f>
        <v>408.426</v>
      </c>
      <c r="Q8" s="7">
        <f>9793/1000</f>
        <v>9.793</v>
      </c>
      <c r="R8" s="7">
        <f>Q8/P8*100</f>
        <v>2.3977415737489776</v>
      </c>
      <c r="S8" s="7">
        <v>0</v>
      </c>
      <c r="T8" s="7">
        <v>0</v>
      </c>
      <c r="U8" s="19">
        <v>0</v>
      </c>
      <c r="V8" s="7">
        <f>1201072/1000</f>
        <v>1201.072</v>
      </c>
      <c r="W8" s="7">
        <f>1057464/1000</f>
        <v>1057.464</v>
      </c>
      <c r="X8" s="7">
        <f>W8/V8*100</f>
        <v>88.0433479425047</v>
      </c>
      <c r="Y8" s="6">
        <v>741.4</v>
      </c>
      <c r="Z8" s="6">
        <v>671.7</v>
      </c>
      <c r="AA8" s="7">
        <f>Z8/Y8*100</f>
        <v>90.59886700836257</v>
      </c>
    </row>
    <row r="9" spans="1:27" ht="49.5" customHeight="1">
      <c r="A9" s="5">
        <v>4</v>
      </c>
      <c r="B9" s="4" t="s">
        <v>13</v>
      </c>
      <c r="C9" s="7">
        <f t="shared" si="0"/>
        <v>1682.951</v>
      </c>
      <c r="D9" s="7">
        <f t="shared" si="1"/>
        <v>914.083</v>
      </c>
      <c r="E9" s="7">
        <f t="shared" si="2"/>
        <v>54.31429673234693</v>
      </c>
      <c r="F9" s="7">
        <f>588198/1000</f>
        <v>588.198</v>
      </c>
      <c r="G9" s="7">
        <f>588179/1000</f>
        <v>588.179</v>
      </c>
      <c r="H9" s="7">
        <f>G9/F9*100</f>
        <v>99.99676979520503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4" t="s">
        <v>13</v>
      </c>
      <c r="P9" s="7">
        <f>144080/1000</f>
        <v>144.08</v>
      </c>
      <c r="Q9" s="7">
        <v>0</v>
      </c>
      <c r="R9" s="7">
        <f>Q9/P9*100</f>
        <v>0</v>
      </c>
      <c r="S9" s="7">
        <v>0</v>
      </c>
      <c r="T9" s="7">
        <v>0</v>
      </c>
      <c r="U9" s="19">
        <v>0</v>
      </c>
      <c r="V9" s="7">
        <f>364573/1000</f>
        <v>364.573</v>
      </c>
      <c r="W9" s="7">
        <f>325904/1000</f>
        <v>325.904</v>
      </c>
      <c r="X9" s="7">
        <f>W9/V9*100</f>
        <v>89.39334509138088</v>
      </c>
      <c r="Y9" s="6">
        <v>586.1</v>
      </c>
      <c r="Z9" s="6">
        <v>0</v>
      </c>
      <c r="AA9" s="6">
        <v>0</v>
      </c>
    </row>
    <row r="10" spans="1:27" ht="51" customHeight="1">
      <c r="A10" s="5">
        <v>5</v>
      </c>
      <c r="B10" s="4" t="s">
        <v>14</v>
      </c>
      <c r="C10" s="7">
        <f t="shared" si="0"/>
        <v>375.276</v>
      </c>
      <c r="D10" s="7">
        <f t="shared" si="1"/>
        <v>360.889</v>
      </c>
      <c r="E10" s="7">
        <f t="shared" si="2"/>
        <v>96.1662882784937</v>
      </c>
      <c r="F10" s="7">
        <f>106082/1000</f>
        <v>106.082</v>
      </c>
      <c r="G10" s="7">
        <f>102713/1000</f>
        <v>102.713</v>
      </c>
      <c r="H10" s="7">
        <f>G10/F10*100</f>
        <v>96.82415489904037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4" t="s">
        <v>14</v>
      </c>
      <c r="P10" s="7">
        <f>11632/1000</f>
        <v>11.632</v>
      </c>
      <c r="Q10" s="7">
        <f>4673/1000</f>
        <v>4.673</v>
      </c>
      <c r="R10" s="7">
        <f>Q10/P10*100</f>
        <v>40.17365887207703</v>
      </c>
      <c r="S10" s="7">
        <v>0</v>
      </c>
      <c r="T10" s="7">
        <v>0</v>
      </c>
      <c r="U10" s="19">
        <v>0</v>
      </c>
      <c r="V10" s="7">
        <f>203462/1000</f>
        <v>203.462</v>
      </c>
      <c r="W10" s="7">
        <f>199603/1000</f>
        <v>199.603</v>
      </c>
      <c r="X10" s="7">
        <f>W10/V10*100</f>
        <v>98.10333133459812</v>
      </c>
      <c r="Y10" s="6">
        <v>54.1</v>
      </c>
      <c r="Z10" s="6">
        <v>53.9</v>
      </c>
      <c r="AA10" s="7">
        <f>Z10/Y10*100</f>
        <v>99.63031423290202</v>
      </c>
    </row>
    <row r="11" spans="1:27" ht="37.5" customHeight="1">
      <c r="A11" s="5">
        <v>6</v>
      </c>
      <c r="B11" s="4" t="s">
        <v>15</v>
      </c>
      <c r="C11" s="7">
        <f t="shared" si="0"/>
        <v>41.661</v>
      </c>
      <c r="D11" s="7">
        <f t="shared" si="1"/>
        <v>0.936</v>
      </c>
      <c r="E11" s="7">
        <f t="shared" si="2"/>
        <v>2.246705551955066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4" t="s">
        <v>15</v>
      </c>
      <c r="P11" s="7">
        <v>0</v>
      </c>
      <c r="Q11" s="7">
        <v>0</v>
      </c>
      <c r="R11" s="7">
        <v>0</v>
      </c>
      <c r="S11" s="7">
        <f>41661/1000</f>
        <v>41.661</v>
      </c>
      <c r="T11" s="7">
        <f>936/1000</f>
        <v>0.936</v>
      </c>
      <c r="U11" s="7">
        <f aca="true" t="shared" si="3" ref="U11:U23">T11/S11*100</f>
        <v>2.246705551955066</v>
      </c>
      <c r="V11" s="7">
        <v>0</v>
      </c>
      <c r="W11" s="7">
        <v>0</v>
      </c>
      <c r="X11" s="19">
        <v>0</v>
      </c>
      <c r="Y11" s="6">
        <v>0</v>
      </c>
      <c r="Z11" s="6">
        <v>0</v>
      </c>
      <c r="AA11" s="6">
        <v>0</v>
      </c>
    </row>
    <row r="12" spans="1:27" ht="75.75" customHeight="1">
      <c r="A12" s="5">
        <v>7</v>
      </c>
      <c r="B12" s="4" t="s">
        <v>16</v>
      </c>
      <c r="C12" s="7">
        <f t="shared" si="0"/>
        <v>278.68</v>
      </c>
      <c r="D12" s="7">
        <f t="shared" si="1"/>
        <v>278.181</v>
      </c>
      <c r="E12" s="7">
        <f t="shared" si="2"/>
        <v>99.82094158174249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4" t="s">
        <v>16</v>
      </c>
      <c r="P12" s="7">
        <v>0</v>
      </c>
      <c r="Q12" s="7">
        <v>0</v>
      </c>
      <c r="R12" s="7">
        <v>0</v>
      </c>
      <c r="S12" s="7">
        <v>278.68</v>
      </c>
      <c r="T12" s="7">
        <f>278181/1000</f>
        <v>278.181</v>
      </c>
      <c r="U12" s="7">
        <f t="shared" si="3"/>
        <v>99.82094158174249</v>
      </c>
      <c r="V12" s="7">
        <v>0</v>
      </c>
      <c r="W12" s="7">
        <v>0</v>
      </c>
      <c r="X12" s="19">
        <v>0</v>
      </c>
      <c r="Y12" s="6">
        <v>0</v>
      </c>
      <c r="Z12" s="6">
        <v>0</v>
      </c>
      <c r="AA12" s="6">
        <v>0</v>
      </c>
    </row>
    <row r="13" spans="1:27" ht="131.25" customHeight="1">
      <c r="A13" s="5">
        <v>8</v>
      </c>
      <c r="B13" s="4" t="s">
        <v>29</v>
      </c>
      <c r="C13" s="7">
        <f t="shared" si="0"/>
        <v>99.225</v>
      </c>
      <c r="D13" s="7">
        <f t="shared" si="1"/>
        <v>0</v>
      </c>
      <c r="E13" s="7">
        <f t="shared" si="2"/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4" t="s">
        <v>29</v>
      </c>
      <c r="P13" s="7">
        <v>0</v>
      </c>
      <c r="Q13" s="7">
        <v>0</v>
      </c>
      <c r="R13" s="7">
        <v>0</v>
      </c>
      <c r="S13" s="7">
        <f>99225/1000</f>
        <v>99.225</v>
      </c>
      <c r="T13" s="7">
        <v>0</v>
      </c>
      <c r="U13" s="7">
        <f t="shared" si="3"/>
        <v>0</v>
      </c>
      <c r="V13" s="7">
        <v>0</v>
      </c>
      <c r="W13" s="7">
        <v>0</v>
      </c>
      <c r="X13" s="19">
        <v>0</v>
      </c>
      <c r="Y13" s="6">
        <v>0</v>
      </c>
      <c r="Z13" s="6">
        <v>0</v>
      </c>
      <c r="AA13" s="6">
        <v>0</v>
      </c>
    </row>
    <row r="14" spans="1:27" ht="53.25" customHeight="1">
      <c r="A14" s="5">
        <v>9</v>
      </c>
      <c r="B14" s="4" t="s">
        <v>17</v>
      </c>
      <c r="C14" s="7">
        <f t="shared" si="0"/>
        <v>347.353</v>
      </c>
      <c r="D14" s="7">
        <f t="shared" si="1"/>
        <v>347.353</v>
      </c>
      <c r="E14" s="7">
        <f t="shared" si="2"/>
        <v>100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4" t="s">
        <v>17</v>
      </c>
      <c r="P14" s="7">
        <v>0</v>
      </c>
      <c r="Q14" s="7">
        <v>0</v>
      </c>
      <c r="R14" s="7">
        <v>0</v>
      </c>
      <c r="S14" s="7">
        <v>347.353</v>
      </c>
      <c r="T14" s="7">
        <f>347353/1000</f>
        <v>347.353</v>
      </c>
      <c r="U14" s="7">
        <f t="shared" si="3"/>
        <v>100</v>
      </c>
      <c r="V14" s="7">
        <v>0</v>
      </c>
      <c r="W14" s="7">
        <v>0</v>
      </c>
      <c r="X14" s="19">
        <v>0</v>
      </c>
      <c r="Y14" s="6">
        <v>0</v>
      </c>
      <c r="Z14" s="6">
        <v>0</v>
      </c>
      <c r="AA14" s="6">
        <v>0</v>
      </c>
    </row>
    <row r="15" spans="1:27" ht="18" customHeight="1">
      <c r="A15" s="5">
        <v>10</v>
      </c>
      <c r="B15" s="4" t="s">
        <v>18</v>
      </c>
      <c r="C15" s="7">
        <f t="shared" si="0"/>
        <v>199.258</v>
      </c>
      <c r="D15" s="7">
        <f t="shared" si="1"/>
        <v>199.258</v>
      </c>
      <c r="E15" s="7">
        <f t="shared" si="2"/>
        <v>100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4" t="s">
        <v>18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f>199258/1000</f>
        <v>199.258</v>
      </c>
      <c r="W15" s="7">
        <f>199258/1000</f>
        <v>199.258</v>
      </c>
      <c r="X15" s="7">
        <f aca="true" t="shared" si="4" ref="X15:X23">W15/V15*100</f>
        <v>100</v>
      </c>
      <c r="Y15" s="6">
        <v>0</v>
      </c>
      <c r="Z15" s="6">
        <v>0</v>
      </c>
      <c r="AA15" s="6">
        <v>0</v>
      </c>
    </row>
    <row r="16" spans="1:27" ht="37.5" customHeight="1">
      <c r="A16" s="5">
        <v>11</v>
      </c>
      <c r="B16" s="4" t="s">
        <v>19</v>
      </c>
      <c r="C16" s="7">
        <f t="shared" si="0"/>
        <v>3674.6400000000003</v>
      </c>
      <c r="D16" s="7">
        <f t="shared" si="1"/>
        <v>3360.975</v>
      </c>
      <c r="E16" s="7">
        <f t="shared" si="2"/>
        <v>91.4640617856443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4" t="s">
        <v>19</v>
      </c>
      <c r="P16" s="7">
        <v>0</v>
      </c>
      <c r="Q16" s="7">
        <v>0</v>
      </c>
      <c r="R16" s="7">
        <v>0</v>
      </c>
      <c r="S16" s="7">
        <f>3544300/1000</f>
        <v>3544.3</v>
      </c>
      <c r="T16" s="7">
        <f>3318000/1000</f>
        <v>3318</v>
      </c>
      <c r="U16" s="7">
        <f t="shared" si="3"/>
        <v>93.61510030189318</v>
      </c>
      <c r="V16" s="7">
        <f>130340/1000</f>
        <v>130.34</v>
      </c>
      <c r="W16" s="7">
        <f>42975/1000</f>
        <v>42.975</v>
      </c>
      <c r="X16" s="7">
        <f t="shared" si="4"/>
        <v>32.97145926039589</v>
      </c>
      <c r="Y16" s="6">
        <v>0</v>
      </c>
      <c r="Z16" s="6">
        <v>0</v>
      </c>
      <c r="AA16" s="6">
        <v>0</v>
      </c>
    </row>
    <row r="17" spans="1:27" ht="88.5" customHeight="1">
      <c r="A17" s="5">
        <v>12</v>
      </c>
      <c r="B17" s="4" t="s">
        <v>20</v>
      </c>
      <c r="C17" s="7">
        <f t="shared" si="0"/>
        <v>164</v>
      </c>
      <c r="D17" s="7">
        <f t="shared" si="1"/>
        <v>139.102</v>
      </c>
      <c r="E17" s="7">
        <f t="shared" si="2"/>
        <v>84.81829268292684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4" t="s">
        <v>20</v>
      </c>
      <c r="P17" s="7">
        <v>0</v>
      </c>
      <c r="Q17" s="7">
        <v>0</v>
      </c>
      <c r="R17" s="7">
        <v>0</v>
      </c>
      <c r="S17" s="7">
        <v>164</v>
      </c>
      <c r="T17" s="7">
        <v>139.102</v>
      </c>
      <c r="U17" s="7">
        <f t="shared" si="3"/>
        <v>84.81829268292684</v>
      </c>
      <c r="V17" s="7">
        <v>0</v>
      </c>
      <c r="W17" s="7">
        <v>0</v>
      </c>
      <c r="X17" s="7">
        <v>0</v>
      </c>
      <c r="Y17" s="6">
        <v>0</v>
      </c>
      <c r="Z17" s="6">
        <v>0</v>
      </c>
      <c r="AA17" s="6">
        <v>0</v>
      </c>
    </row>
    <row r="18" spans="1:27" ht="63.75" customHeight="1">
      <c r="A18" s="5">
        <v>13</v>
      </c>
      <c r="B18" s="4" t="s">
        <v>21</v>
      </c>
      <c r="C18" s="7">
        <f t="shared" si="0"/>
        <v>139.24</v>
      </c>
      <c r="D18" s="7">
        <f t="shared" si="1"/>
        <v>139.237</v>
      </c>
      <c r="E18" s="7">
        <f t="shared" si="2"/>
        <v>99.99784544671071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4" t="s">
        <v>21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f>139240/1000</f>
        <v>139.24</v>
      </c>
      <c r="W18" s="7">
        <f>139237/1000</f>
        <v>139.237</v>
      </c>
      <c r="X18" s="7">
        <f t="shared" si="4"/>
        <v>99.99784544671071</v>
      </c>
      <c r="Y18" s="6">
        <v>0</v>
      </c>
      <c r="Z18" s="6">
        <v>0</v>
      </c>
      <c r="AA18" s="6">
        <v>0</v>
      </c>
    </row>
    <row r="19" spans="1:27" ht="88.5" customHeight="1">
      <c r="A19" s="5">
        <v>14</v>
      </c>
      <c r="B19" s="4" t="s">
        <v>22</v>
      </c>
      <c r="C19" s="7">
        <f t="shared" si="0"/>
        <v>258.522</v>
      </c>
      <c r="D19" s="7">
        <f t="shared" si="1"/>
        <v>258.522</v>
      </c>
      <c r="E19" s="7">
        <f t="shared" si="2"/>
        <v>100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4" t="s">
        <v>22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f>258522/1000</f>
        <v>258.522</v>
      </c>
      <c r="W19" s="7">
        <f>258522/1000</f>
        <v>258.522</v>
      </c>
      <c r="X19" s="7">
        <f t="shared" si="4"/>
        <v>100</v>
      </c>
      <c r="Y19" s="6">
        <v>0</v>
      </c>
      <c r="Z19" s="6">
        <v>0</v>
      </c>
      <c r="AA19" s="6">
        <v>0</v>
      </c>
    </row>
    <row r="20" spans="1:27" ht="37.5" customHeight="1">
      <c r="A20" s="5">
        <v>15</v>
      </c>
      <c r="B20" s="4" t="s">
        <v>23</v>
      </c>
      <c r="C20" s="7">
        <f t="shared" si="0"/>
        <v>1011.1840000000001</v>
      </c>
      <c r="D20" s="7">
        <f t="shared" si="1"/>
        <v>938.861</v>
      </c>
      <c r="E20" s="7">
        <f t="shared" si="2"/>
        <v>92.84769141916802</v>
      </c>
      <c r="F20" s="7">
        <f>588198/1000</f>
        <v>588.198</v>
      </c>
      <c r="G20" s="7">
        <f>587941/1000</f>
        <v>587.941</v>
      </c>
      <c r="H20" s="7">
        <f>G20/F20*100</f>
        <v>99.95630722987838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4" t="s">
        <v>23</v>
      </c>
      <c r="P20" s="7">
        <f>46471/1000</f>
        <v>46.471</v>
      </c>
      <c r="Q20" s="7">
        <f>18448/1000</f>
        <v>18.448</v>
      </c>
      <c r="R20" s="7">
        <f>Q20/P20*100</f>
        <v>39.69787609476879</v>
      </c>
      <c r="S20" s="7">
        <v>0</v>
      </c>
      <c r="T20" s="7">
        <v>0</v>
      </c>
      <c r="U20" s="7">
        <v>0</v>
      </c>
      <c r="V20" s="7">
        <f>302415/1000</f>
        <v>302.415</v>
      </c>
      <c r="W20" s="7">
        <f>258372/1000</f>
        <v>258.372</v>
      </c>
      <c r="X20" s="7">
        <f t="shared" si="4"/>
        <v>85.43623828183125</v>
      </c>
      <c r="Y20" s="6">
        <v>74.1</v>
      </c>
      <c r="Z20" s="6">
        <v>74.1</v>
      </c>
      <c r="AA20" s="7">
        <f>Z20/Y20*100</f>
        <v>100</v>
      </c>
    </row>
    <row r="21" spans="1:27" ht="37.5" customHeight="1">
      <c r="A21" s="5">
        <v>16</v>
      </c>
      <c r="B21" s="4" t="s">
        <v>24</v>
      </c>
      <c r="C21" s="7">
        <f t="shared" si="0"/>
        <v>27.384</v>
      </c>
      <c r="D21" s="7">
        <f t="shared" si="1"/>
        <v>20.839</v>
      </c>
      <c r="E21" s="7">
        <f t="shared" si="2"/>
        <v>76.09918200408997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4" t="s">
        <v>24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>27384/1000</f>
        <v>27.384</v>
      </c>
      <c r="W21" s="7">
        <f>20839/1000</f>
        <v>20.839</v>
      </c>
      <c r="X21" s="7">
        <f t="shared" si="4"/>
        <v>76.09918200408997</v>
      </c>
      <c r="Y21" s="6">
        <v>0</v>
      </c>
      <c r="Z21" s="6">
        <v>0</v>
      </c>
      <c r="AA21" s="6">
        <v>0</v>
      </c>
    </row>
    <row r="22" spans="1:27" ht="26.25" customHeight="1">
      <c r="A22" s="5">
        <v>17</v>
      </c>
      <c r="B22" s="4" t="s">
        <v>25</v>
      </c>
      <c r="C22" s="7">
        <f t="shared" si="0"/>
        <v>2416.8</v>
      </c>
      <c r="D22" s="7">
        <f t="shared" si="1"/>
        <v>2407.115</v>
      </c>
      <c r="E22" s="7">
        <f t="shared" si="2"/>
        <v>99.59926348891094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4" t="s">
        <v>25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6">
        <v>0</v>
      </c>
      <c r="W22" s="6">
        <v>0</v>
      </c>
      <c r="X22" s="6">
        <v>0</v>
      </c>
      <c r="Y22" s="7">
        <f>2416800/1000</f>
        <v>2416.8</v>
      </c>
      <c r="Z22" s="7">
        <f>2407115/1000</f>
        <v>2407.115</v>
      </c>
      <c r="AA22" s="7">
        <f>Z22/Y22*100</f>
        <v>99.59926348891094</v>
      </c>
    </row>
    <row r="23" spans="1:27" ht="12.75">
      <c r="A23" s="1"/>
      <c r="B23" s="33" t="s">
        <v>0</v>
      </c>
      <c r="C23" s="20">
        <f>SUM(C6:C22)</f>
        <v>104839.77799999998</v>
      </c>
      <c r="D23" s="20">
        <f>SUM(D6:D22)</f>
        <v>97481.93900000001</v>
      </c>
      <c r="E23" s="7">
        <f t="shared" si="2"/>
        <v>92.98182508551291</v>
      </c>
      <c r="F23" s="20">
        <f>SUM(F6:F22)</f>
        <v>24040.354999999996</v>
      </c>
      <c r="G23" s="20">
        <f>SUM(G6:G22)</f>
        <v>23722.092999999997</v>
      </c>
      <c r="H23" s="7">
        <f>G23/F23*100</f>
        <v>98.67613435824887</v>
      </c>
      <c r="I23" s="20">
        <f>SUM(I6:I22)</f>
        <v>322.59099999999995</v>
      </c>
      <c r="J23" s="20">
        <f>SUM(J6:J22)</f>
        <v>321.22</v>
      </c>
      <c r="K23" s="7">
        <f>J23/I23*100</f>
        <v>99.5750036423831</v>
      </c>
      <c r="L23" s="20">
        <f>SUM(L6:L22)</f>
        <v>13069.926</v>
      </c>
      <c r="M23" s="20">
        <f>SUM(M6:M22)</f>
        <v>12660.524</v>
      </c>
      <c r="N23" s="7">
        <f>M23/L23*100</f>
        <v>96.86760276990091</v>
      </c>
      <c r="O23" s="21" t="s">
        <v>0</v>
      </c>
      <c r="P23" s="20">
        <f>SUM(P6:P22)</f>
        <v>10004.765</v>
      </c>
      <c r="Q23" s="20">
        <f>SUM(Q6:Q22)</f>
        <v>6955.540999999999</v>
      </c>
      <c r="R23" s="7">
        <f>Q23/P23*100</f>
        <v>69.5222826323257</v>
      </c>
      <c r="S23" s="20">
        <f>SUM(S6:S22)</f>
        <v>5097.619000000001</v>
      </c>
      <c r="T23" s="20">
        <f>SUM(T6:T22)</f>
        <v>4692.172</v>
      </c>
      <c r="U23" s="7">
        <f t="shared" si="3"/>
        <v>92.04634555858331</v>
      </c>
      <c r="V23" s="21">
        <f>SUM(V6:V22)</f>
        <v>28895.922000000002</v>
      </c>
      <c r="W23" s="21">
        <f>SUM(W6:W22)</f>
        <v>28289.273999999998</v>
      </c>
      <c r="X23" s="7">
        <f t="shared" si="4"/>
        <v>97.90057572829825</v>
      </c>
      <c r="Y23" s="21">
        <f>SUM(Y6:Y22)</f>
        <v>23408.599999999995</v>
      </c>
      <c r="Z23" s="21">
        <f>SUM(Z6:Z22)</f>
        <v>20841.114999999998</v>
      </c>
      <c r="AA23" s="7">
        <f>Z23/Y23*100</f>
        <v>89.03187290141231</v>
      </c>
    </row>
  </sheetData>
  <sheetProtection/>
  <mergeCells count="14">
    <mergeCell ref="O3:O5"/>
    <mergeCell ref="A1:K2"/>
    <mergeCell ref="A3:A5"/>
    <mergeCell ref="B3:B5"/>
    <mergeCell ref="C3:E4"/>
    <mergeCell ref="F3:N3"/>
    <mergeCell ref="V4:X4"/>
    <mergeCell ref="F4:H4"/>
    <mergeCell ref="I4:K4"/>
    <mergeCell ref="L4:N4"/>
    <mergeCell ref="P4:R4"/>
    <mergeCell ref="S4:U4"/>
    <mergeCell ref="P3:AA3"/>
    <mergeCell ref="Y4:AA4"/>
  </mergeCells>
  <printOptions/>
  <pageMargins left="0.5905511811023623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natali</cp:lastModifiedBy>
  <cp:lastPrinted>2016-04-12T15:04:15Z</cp:lastPrinted>
  <dcterms:created xsi:type="dcterms:W3CDTF">2015-11-10T11:25:30Z</dcterms:created>
  <dcterms:modified xsi:type="dcterms:W3CDTF">2016-04-12T15:08:08Z</dcterms:modified>
  <cp:category/>
  <cp:version/>
  <cp:contentType/>
  <cp:contentStatus/>
</cp:coreProperties>
</file>