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640" activeTab="0"/>
  </bookViews>
  <sheets>
    <sheet name="додаток 68 (9800)" sheetId="1" r:id="rId1"/>
  </sheets>
  <definedNames>
    <definedName name="_xlnm.Print_Titles" localSheetId="0">'додаток 68 (9800)'!$7:$11</definedName>
  </definedNames>
  <calcPr fullCalcOnLoad="1"/>
</workbook>
</file>

<file path=xl/sharedStrings.xml><?xml version="1.0" encoding="utf-8"?>
<sst xmlns="http://schemas.openxmlformats.org/spreadsheetml/2006/main" count="109" uniqueCount="68">
  <si>
    <t>грн</t>
  </si>
  <si>
    <t>Посада (1-займана, 2-вакансія)</t>
  </si>
  <si>
    <t>обов'язкові виплати</t>
  </si>
  <si>
    <t>стимулюючі виплати</t>
  </si>
  <si>
    <t>всього по обов'язкових та стимулюючих виплатах</t>
  </si>
  <si>
    <t>надбавка за секретне діловиробництво</t>
  </si>
  <si>
    <t>надбавка за класність (водії)</t>
  </si>
  <si>
    <t>індексація</t>
  </si>
  <si>
    <t>всього по обов'язкових виплатах</t>
  </si>
  <si>
    <t>всього по стимулюючих виплатах</t>
  </si>
  <si>
    <t>сума</t>
  </si>
  <si>
    <t>%</t>
  </si>
  <si>
    <t>Всього</t>
  </si>
  <si>
    <t>керівники</t>
  </si>
  <si>
    <t>спеціалісти</t>
  </si>
  <si>
    <t>службовці</t>
  </si>
  <si>
    <t>обслуговуючий персонал</t>
  </si>
  <si>
    <t>перевірка</t>
  </si>
  <si>
    <t>КЕКВ 2120</t>
  </si>
  <si>
    <t>КЕКВ 2110</t>
  </si>
  <si>
    <t>в т.ч. за категоріями працівників:</t>
  </si>
  <si>
    <t>доплата за ненормований робочий день (водії)</t>
  </si>
  <si>
    <t>грошова допомога</t>
  </si>
  <si>
    <t>Назва структурного підрозділу</t>
  </si>
  <si>
    <t>Назва посади згідно зі штатним розписом</t>
  </si>
  <si>
    <t>Ознака посади (1-керівники, 2-спеціалісти, 3-службовці, 4-обслуговуючий персонал</t>
  </si>
  <si>
    <t>надбавка за вислугу років</t>
  </si>
  <si>
    <t>надбавка за інтенсивність праці (обслуговуючий персонал - за складність та напруженість в роботі)</t>
  </si>
  <si>
    <t>матеріальна допомога для вирішення соціально-побутових питань</t>
  </si>
  <si>
    <t>фонд заробітної плати на місяць (рік)</t>
  </si>
  <si>
    <t>передбачено розписом</t>
  </si>
  <si>
    <t>Всього, в т.ч.</t>
  </si>
  <si>
    <t>необхідно додатково</t>
  </si>
  <si>
    <t>премія</t>
  </si>
  <si>
    <t>відпускні, лікарняні, відрядження</t>
  </si>
  <si>
    <t>посадовий оклад</t>
  </si>
  <si>
    <t xml:space="preserve">Прогоноз на </t>
  </si>
  <si>
    <t>2021 рік</t>
  </si>
  <si>
    <t>2022 рік</t>
  </si>
  <si>
    <t>Проект на 2020 рік</t>
  </si>
  <si>
    <t>Додаток 68 до Інструкції з підготовки бюджетних запитів до проекту обласного бюджету Луганської області на 2020 рік та пропозицій до прогнозу обласного бюджету на 2021-2022 роки</t>
  </si>
  <si>
    <t>(пункт 1.6 розділу І)</t>
  </si>
  <si>
    <t>Державний архів Луганської області</t>
  </si>
  <si>
    <t>Директор</t>
  </si>
  <si>
    <t>Заступник директора</t>
  </si>
  <si>
    <t>Заступник директора-головний зберігач фондів</t>
  </si>
  <si>
    <t>Головний спеціаліст - юрисконсульт</t>
  </si>
  <si>
    <t>Головний спеціаліст з питань режимно-секретної роботи</t>
  </si>
  <si>
    <t>Завідувач сектору</t>
  </si>
  <si>
    <t xml:space="preserve">Головний спеціаліст </t>
  </si>
  <si>
    <t xml:space="preserve">Начальник відділу </t>
  </si>
  <si>
    <t xml:space="preserve">Заступник начальника відділу </t>
  </si>
  <si>
    <t>Головний спеціаліст</t>
  </si>
  <si>
    <t>Провідний спеціаліст</t>
  </si>
  <si>
    <t>Старший зберігач фондів</t>
  </si>
  <si>
    <t xml:space="preserve">Провідний реставратор архівних та бібліотечних матеріалів </t>
  </si>
  <si>
    <t>Старший науковий працівник</t>
  </si>
  <si>
    <t>Начальник відділу-головний бухгалтер</t>
  </si>
  <si>
    <t>Спеціаліст</t>
  </si>
  <si>
    <t>Архівіст 1 категоріі</t>
  </si>
  <si>
    <t>Завідувач господарства</t>
  </si>
  <si>
    <t>Архівіст 2 категоріі</t>
  </si>
  <si>
    <t>Бюджетний запит по КЕКВ 2100 „Оплата праці і нарахування на заробітну плату”  на виплату заробітної плати працівникам структурних підрозділів обласної державної адміністрації - військово-цивільної адміністрації на 2020 рік за ТПКВКМБ 9800 "Субвенція з місцевого бюджету державному бюджету на виконання програм соціально-економічного  розвитку регіонів" (в разі виділення додаткових асигнувань) по Луганській обласній державній адміністрації</t>
  </si>
  <si>
    <t>Заступник начальника відділу фінансового забезпечення</t>
  </si>
  <si>
    <t>О.В.ЛЄМЄШ</t>
  </si>
  <si>
    <t>січень …. вересень(всього 9 місяців)</t>
  </si>
  <si>
    <t>В.о.голови облдержадміністрації - керівника військово-цивільної адміністрації</t>
  </si>
  <si>
    <t>К.М.БЕЗГИНСЬКА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</si>
</sst>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 locked="0"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7" fillId="0" borderId="10" xfId="0" applyFont="1" applyFill="1" applyBorder="1" applyAlignment="1" applyProtection="1">
      <alignment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44" xfId="0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textRotation="90" wrapText="1"/>
      <protection locked="0"/>
    </xf>
    <xf numFmtId="0" fontId="7" fillId="0" borderId="47" xfId="0" applyFont="1" applyFill="1" applyBorder="1" applyAlignment="1" applyProtection="1">
      <alignment horizontal="center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textRotation="90" wrapText="1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Fill="1" applyBorder="1" applyAlignment="1" applyProtection="1">
      <alignment horizontal="center" vertical="center" textRotation="90" wrapText="1"/>
      <protection locked="0"/>
    </xf>
    <xf numFmtId="0" fontId="7" fillId="0" borderId="50" xfId="0" applyFont="1" applyFill="1" applyBorder="1" applyAlignment="1" applyProtection="1">
      <alignment horizontal="center" vertical="center" textRotation="90" wrapText="1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43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5" xfId="0" applyFont="1" applyFill="1" applyBorder="1" applyAlignment="1" applyProtection="1">
      <alignment horizontal="center" vertical="center" textRotation="90" wrapText="1"/>
      <protection locked="0"/>
    </xf>
    <xf numFmtId="0" fontId="7" fillId="0" borderId="42" xfId="0" applyFont="1" applyFill="1" applyBorder="1" applyAlignment="1" applyProtection="1">
      <alignment horizontal="center" vertical="center" textRotation="90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textRotation="90" wrapText="1"/>
      <protection locked="0"/>
    </xf>
    <xf numFmtId="0" fontId="7" fillId="0" borderId="52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justify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showZeros="0" tabSelected="1" zoomScaleSheetLayoutView="70" zoomScalePageLayoutView="0" workbookViewId="0" topLeftCell="A43">
      <pane ySplit="5160" topLeftCell="A12" activePane="topLeft" state="split"/>
      <selection pane="topLeft" activeCell="AF60" sqref="AF60"/>
      <selection pane="bottomLeft" activeCell="AE20" sqref="AE20"/>
    </sheetView>
  </sheetViews>
  <sheetFormatPr defaultColWidth="9.00390625" defaultRowHeight="12.75"/>
  <cols>
    <col min="1" max="1" width="10.375" style="2" customWidth="1"/>
    <col min="2" max="2" width="21.75390625" style="2" customWidth="1"/>
    <col min="3" max="3" width="4.75390625" style="1" customWidth="1"/>
    <col min="4" max="4" width="6.75390625" style="1" customWidth="1"/>
    <col min="5" max="5" width="7.625" style="1" customWidth="1"/>
    <col min="6" max="6" width="3.125" style="1" customWidth="1"/>
    <col min="7" max="7" width="7.125" style="1" customWidth="1"/>
    <col min="8" max="8" width="2.25390625" style="1" customWidth="1"/>
    <col min="9" max="9" width="3.125" style="1" customWidth="1"/>
    <col min="10" max="10" width="2.625" style="1" customWidth="1"/>
    <col min="11" max="11" width="3.625" style="1" customWidth="1"/>
    <col min="12" max="12" width="2.375" style="1" customWidth="1"/>
    <col min="13" max="13" width="3.25390625" style="1" customWidth="1"/>
    <col min="14" max="14" width="6.125" style="1" customWidth="1"/>
    <col min="15" max="15" width="7.125" style="1" customWidth="1"/>
    <col min="16" max="16" width="5.375" style="1" customWidth="1"/>
    <col min="17" max="17" width="8.625" style="1" customWidth="1"/>
    <col min="18" max="18" width="2.75390625" style="1" customWidth="1"/>
    <col min="19" max="19" width="5.75390625" style="1" customWidth="1"/>
    <col min="20" max="20" width="3.00390625" style="1" customWidth="1"/>
    <col min="21" max="22" width="5.375" style="1" customWidth="1"/>
    <col min="23" max="23" width="6.625" style="1" customWidth="1"/>
    <col min="24" max="24" width="8.25390625" style="1" customWidth="1"/>
    <col min="25" max="25" width="6.375" style="1" customWidth="1"/>
    <col min="26" max="26" width="8.875" style="1" customWidth="1"/>
    <col min="27" max="27" width="7.25390625" style="1" customWidth="1"/>
    <col min="28" max="29" width="7.00390625" style="1" customWidth="1"/>
    <col min="30" max="30" width="9.00390625" style="1" customWidth="1"/>
    <col min="31" max="31" width="8.25390625" style="1" customWidth="1"/>
    <col min="32" max="32" width="8.125" style="1" customWidth="1"/>
    <col min="33" max="33" width="7.00390625" style="1" customWidth="1"/>
    <col min="34" max="35" width="5.25390625" style="1" customWidth="1"/>
    <col min="36" max="36" width="7.125" style="1" customWidth="1"/>
    <col min="37" max="37" width="5.125" style="1" customWidth="1"/>
    <col min="38" max="38" width="5.25390625" style="1" customWidth="1"/>
    <col min="39" max="16384" width="9.125" style="1" customWidth="1"/>
  </cols>
  <sheetData>
    <row r="1" spans="1:41" s="67" customFormat="1" ht="33" customHeight="1">
      <c r="A1" s="66"/>
      <c r="B1" s="66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AD1" s="110" t="s">
        <v>40</v>
      </c>
      <c r="AE1" s="110"/>
      <c r="AF1" s="110"/>
      <c r="AG1" s="110"/>
      <c r="AH1" s="110"/>
      <c r="AI1" s="110"/>
      <c r="AJ1" s="110"/>
      <c r="AK1" s="110"/>
      <c r="AL1" s="110"/>
      <c r="AM1" s="72"/>
      <c r="AN1" s="72"/>
      <c r="AO1" s="72"/>
    </row>
    <row r="2" spans="1:38" s="67" customFormat="1" ht="15" customHeight="1">
      <c r="A2" s="66"/>
      <c r="B2" s="66"/>
      <c r="Q2" s="70"/>
      <c r="R2" s="70"/>
      <c r="S2" s="70"/>
      <c r="T2" s="70"/>
      <c r="U2" s="70"/>
      <c r="V2" s="70"/>
      <c r="W2" s="70"/>
      <c r="X2" s="70"/>
      <c r="Y2" s="113"/>
      <c r="Z2" s="113"/>
      <c r="AA2" s="113"/>
      <c r="AB2" s="113"/>
      <c r="AC2" s="113"/>
      <c r="AD2" s="113"/>
      <c r="AE2" s="113"/>
      <c r="AF2" s="113"/>
      <c r="AK2" s="111" t="s">
        <v>41</v>
      </c>
      <c r="AL2" s="111"/>
    </row>
    <row r="3" spans="3:5" ht="15">
      <c r="C3" s="3"/>
      <c r="D3" s="3"/>
      <c r="E3" s="3"/>
    </row>
    <row r="4" spans="1:38" ht="46.5" customHeight="1">
      <c r="A4" s="114" t="s">
        <v>62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</row>
    <row r="5" spans="3:24" ht="18"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3:32" ht="12.75">
      <c r="C6" s="58" t="s">
        <v>65</v>
      </c>
      <c r="D6" s="5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Z6" s="68"/>
      <c r="AF6" s="68" t="s">
        <v>0</v>
      </c>
    </row>
    <row r="7" spans="1:38" ht="12.75" customHeight="1">
      <c r="A7" s="104" t="s">
        <v>23</v>
      </c>
      <c r="B7" s="104" t="s">
        <v>24</v>
      </c>
      <c r="C7" s="104" t="s">
        <v>1</v>
      </c>
      <c r="D7" s="93" t="s">
        <v>25</v>
      </c>
      <c r="E7" s="94" t="s">
        <v>39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2" t="s">
        <v>18</v>
      </c>
      <c r="Z7" s="92" t="s">
        <v>29</v>
      </c>
      <c r="AA7" s="95" t="s">
        <v>30</v>
      </c>
      <c r="AB7" s="96"/>
      <c r="AC7" s="97"/>
      <c r="AD7" s="95" t="s">
        <v>32</v>
      </c>
      <c r="AE7" s="96"/>
      <c r="AF7" s="97"/>
      <c r="AG7" s="94" t="s">
        <v>36</v>
      </c>
      <c r="AH7" s="94"/>
      <c r="AI7" s="94"/>
      <c r="AJ7" s="94"/>
      <c r="AK7" s="94"/>
      <c r="AL7" s="94"/>
    </row>
    <row r="8" spans="1:38" ht="12.75" customHeight="1">
      <c r="A8" s="105"/>
      <c r="B8" s="105"/>
      <c r="C8" s="105"/>
      <c r="D8" s="93"/>
      <c r="E8" s="94" t="s">
        <v>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 t="s">
        <v>3</v>
      </c>
      <c r="S8" s="94"/>
      <c r="T8" s="94"/>
      <c r="U8" s="94"/>
      <c r="V8" s="94"/>
      <c r="W8" s="94"/>
      <c r="X8" s="104" t="s">
        <v>4</v>
      </c>
      <c r="Y8" s="92"/>
      <c r="Z8" s="92"/>
      <c r="AA8" s="98"/>
      <c r="AB8" s="99"/>
      <c r="AC8" s="100"/>
      <c r="AD8" s="98"/>
      <c r="AE8" s="99"/>
      <c r="AF8" s="100"/>
      <c r="AG8" s="94"/>
      <c r="AH8" s="94"/>
      <c r="AI8" s="94"/>
      <c r="AJ8" s="94"/>
      <c r="AK8" s="94"/>
      <c r="AL8" s="94"/>
    </row>
    <row r="9" spans="1:38" ht="153" customHeight="1">
      <c r="A9" s="105"/>
      <c r="B9" s="105"/>
      <c r="C9" s="105"/>
      <c r="D9" s="93"/>
      <c r="E9" s="92" t="s">
        <v>35</v>
      </c>
      <c r="F9" s="92" t="s">
        <v>26</v>
      </c>
      <c r="G9" s="92"/>
      <c r="H9" s="92" t="s">
        <v>5</v>
      </c>
      <c r="I9" s="92"/>
      <c r="J9" s="92" t="s">
        <v>6</v>
      </c>
      <c r="K9" s="92"/>
      <c r="L9" s="92" t="s">
        <v>21</v>
      </c>
      <c r="M9" s="92"/>
      <c r="N9" s="92" t="s">
        <v>34</v>
      </c>
      <c r="O9" s="92" t="s">
        <v>22</v>
      </c>
      <c r="P9" s="109" t="s">
        <v>7</v>
      </c>
      <c r="Q9" s="92" t="s">
        <v>8</v>
      </c>
      <c r="R9" s="108" t="s">
        <v>27</v>
      </c>
      <c r="S9" s="92"/>
      <c r="T9" s="108" t="s">
        <v>33</v>
      </c>
      <c r="U9" s="93"/>
      <c r="V9" s="92" t="s">
        <v>28</v>
      </c>
      <c r="W9" s="92" t="s">
        <v>9</v>
      </c>
      <c r="X9" s="105"/>
      <c r="Y9" s="92"/>
      <c r="Z9" s="92"/>
      <c r="AA9" s="101"/>
      <c r="AB9" s="102"/>
      <c r="AC9" s="103"/>
      <c r="AD9" s="101"/>
      <c r="AE9" s="102"/>
      <c r="AF9" s="103"/>
      <c r="AG9" s="94" t="s">
        <v>37</v>
      </c>
      <c r="AH9" s="94"/>
      <c r="AI9" s="94"/>
      <c r="AJ9" s="94" t="s">
        <v>38</v>
      </c>
      <c r="AK9" s="94"/>
      <c r="AL9" s="94"/>
    </row>
    <row r="10" spans="1:38" ht="51.75" customHeight="1">
      <c r="A10" s="106"/>
      <c r="B10" s="106"/>
      <c r="C10" s="106"/>
      <c r="D10" s="93"/>
      <c r="E10" s="92"/>
      <c r="F10" s="65" t="s">
        <v>11</v>
      </c>
      <c r="G10" s="65" t="s">
        <v>10</v>
      </c>
      <c r="H10" s="65" t="s">
        <v>11</v>
      </c>
      <c r="I10" s="65" t="s">
        <v>10</v>
      </c>
      <c r="J10" s="65" t="s">
        <v>11</v>
      </c>
      <c r="K10" s="65" t="s">
        <v>10</v>
      </c>
      <c r="L10" s="65" t="s">
        <v>11</v>
      </c>
      <c r="M10" s="65" t="s">
        <v>10</v>
      </c>
      <c r="N10" s="92"/>
      <c r="O10" s="92"/>
      <c r="P10" s="109"/>
      <c r="Q10" s="92"/>
      <c r="R10" s="71" t="s">
        <v>11</v>
      </c>
      <c r="S10" s="65" t="s">
        <v>10</v>
      </c>
      <c r="T10" s="71" t="s">
        <v>11</v>
      </c>
      <c r="U10" s="64" t="s">
        <v>10</v>
      </c>
      <c r="V10" s="92"/>
      <c r="W10" s="92"/>
      <c r="X10" s="106"/>
      <c r="Y10" s="92"/>
      <c r="Z10" s="92"/>
      <c r="AA10" s="65" t="s">
        <v>31</v>
      </c>
      <c r="AB10" s="65" t="s">
        <v>19</v>
      </c>
      <c r="AC10" s="65" t="s">
        <v>18</v>
      </c>
      <c r="AD10" s="65" t="s">
        <v>31</v>
      </c>
      <c r="AE10" s="65" t="s">
        <v>19</v>
      </c>
      <c r="AF10" s="65" t="s">
        <v>18</v>
      </c>
      <c r="AG10" s="65" t="s">
        <v>31</v>
      </c>
      <c r="AH10" s="65" t="s">
        <v>19</v>
      </c>
      <c r="AI10" s="65" t="s">
        <v>18</v>
      </c>
      <c r="AJ10" s="65" t="s">
        <v>31</v>
      </c>
      <c r="AK10" s="65" t="s">
        <v>19</v>
      </c>
      <c r="AL10" s="65" t="s">
        <v>18</v>
      </c>
    </row>
    <row r="11" spans="1:38" s="7" customFormat="1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6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</row>
    <row r="12" spans="1:38" ht="12.75" customHeight="1">
      <c r="A12" s="89" t="s">
        <v>42</v>
      </c>
      <c r="B12" s="80" t="s">
        <v>43</v>
      </c>
      <c r="C12" s="59">
        <v>2</v>
      </c>
      <c r="D12" s="60">
        <v>1</v>
      </c>
      <c r="E12" s="36">
        <v>84400</v>
      </c>
      <c r="F12" s="36"/>
      <c r="G12" s="36"/>
      <c r="H12" s="36"/>
      <c r="I12" s="41">
        <f>E12*H12/100</f>
        <v>0</v>
      </c>
      <c r="J12" s="36"/>
      <c r="K12" s="41">
        <f>J12*E12/100</f>
        <v>0</v>
      </c>
      <c r="L12" s="36"/>
      <c r="M12" s="41">
        <f>L12*E12/100</f>
        <v>0</v>
      </c>
      <c r="N12" s="41"/>
      <c r="O12" s="36"/>
      <c r="P12" s="36"/>
      <c r="Q12" s="86">
        <f>E12+G12+I12+K12+M12+N12+O12+P12</f>
        <v>84400</v>
      </c>
      <c r="R12" s="86"/>
      <c r="S12" s="87"/>
      <c r="T12" s="86"/>
      <c r="U12" s="86"/>
      <c r="V12" s="86"/>
      <c r="W12" s="86">
        <f>S12+U12+V12</f>
        <v>0</v>
      </c>
      <c r="X12" s="87">
        <f>Q12+W12</f>
        <v>84400</v>
      </c>
      <c r="Y12" s="87">
        <f>X12*22%</f>
        <v>18568</v>
      </c>
      <c r="Z12" s="87">
        <f>X12+Y12</f>
        <v>102968</v>
      </c>
      <c r="AA12" s="41"/>
      <c r="AB12" s="41"/>
      <c r="AC12" s="41"/>
      <c r="AD12" s="41"/>
      <c r="AE12" s="41"/>
      <c r="AF12" s="41"/>
      <c r="AG12" s="74"/>
      <c r="AH12" s="74"/>
      <c r="AI12" s="74"/>
      <c r="AJ12" s="74"/>
      <c r="AK12" s="74"/>
      <c r="AL12" s="74"/>
    </row>
    <row r="13" spans="1:38" ht="12.75">
      <c r="A13" s="90"/>
      <c r="B13" s="80" t="s">
        <v>44</v>
      </c>
      <c r="C13" s="79">
        <v>1</v>
      </c>
      <c r="D13" s="85">
        <v>1</v>
      </c>
      <c r="E13" s="19">
        <v>74000</v>
      </c>
      <c r="F13" s="19">
        <v>50</v>
      </c>
      <c r="G13" s="19">
        <v>35705</v>
      </c>
      <c r="H13" s="19"/>
      <c r="I13" s="78"/>
      <c r="J13" s="19"/>
      <c r="K13" s="78"/>
      <c r="L13" s="19"/>
      <c r="M13" s="78"/>
      <c r="N13" s="78"/>
      <c r="O13" s="19">
        <v>13690</v>
      </c>
      <c r="P13" s="19">
        <v>1015</v>
      </c>
      <c r="Q13" s="19">
        <f>E13+G13+I13+K13+M13+N13+O13+P13</f>
        <v>124410</v>
      </c>
      <c r="R13" s="19"/>
      <c r="S13" s="78"/>
      <c r="T13" s="19"/>
      <c r="U13" s="19"/>
      <c r="V13" s="19"/>
      <c r="W13" s="19">
        <f>S13+U13+V13</f>
        <v>0</v>
      </c>
      <c r="X13" s="78">
        <f>Q13+W13</f>
        <v>124410</v>
      </c>
      <c r="Y13" s="78">
        <f>X13*22%</f>
        <v>27370.2</v>
      </c>
      <c r="Z13" s="78">
        <f>X13+Y13</f>
        <v>151780.2</v>
      </c>
      <c r="AA13" s="78"/>
      <c r="AB13" s="78"/>
      <c r="AC13" s="78"/>
      <c r="AD13" s="78"/>
      <c r="AE13" s="78"/>
      <c r="AF13" s="78"/>
      <c r="AG13" s="75"/>
      <c r="AH13" s="75"/>
      <c r="AI13" s="75"/>
      <c r="AJ13" s="75"/>
      <c r="AK13" s="75"/>
      <c r="AL13" s="75"/>
    </row>
    <row r="14" spans="1:38" ht="22.5">
      <c r="A14" s="90"/>
      <c r="B14" s="80" t="s">
        <v>45</v>
      </c>
      <c r="C14" s="79">
        <v>1</v>
      </c>
      <c r="D14" s="85">
        <v>1</v>
      </c>
      <c r="E14" s="19">
        <v>82490</v>
      </c>
      <c r="F14" s="19">
        <v>50</v>
      </c>
      <c r="G14" s="19">
        <v>41245</v>
      </c>
      <c r="H14" s="19"/>
      <c r="I14" s="78"/>
      <c r="J14" s="19"/>
      <c r="K14" s="78"/>
      <c r="L14" s="19"/>
      <c r="M14" s="78"/>
      <c r="N14" s="78"/>
      <c r="O14" s="19">
        <v>13875</v>
      </c>
      <c r="P14" s="19">
        <v>1444</v>
      </c>
      <c r="Q14" s="19">
        <f aca="true" t="shared" si="0" ref="Q14:Q51">E14+G14+I14+K14+M14+N14+O14+P14</f>
        <v>139054</v>
      </c>
      <c r="R14" s="19"/>
      <c r="S14" s="78">
        <v>1698</v>
      </c>
      <c r="T14" s="19"/>
      <c r="U14" s="19">
        <v>1698</v>
      </c>
      <c r="V14" s="19"/>
      <c r="W14" s="19">
        <f aca="true" t="shared" si="1" ref="W14:W51">S14+U14+V14</f>
        <v>3396</v>
      </c>
      <c r="X14" s="78">
        <f aca="true" t="shared" si="2" ref="X14:X50">Q14+W14</f>
        <v>142450</v>
      </c>
      <c r="Y14" s="78">
        <f aca="true" t="shared" si="3" ref="Y14:Y51">X14*22%</f>
        <v>31339</v>
      </c>
      <c r="Z14" s="78">
        <f aca="true" t="shared" si="4" ref="Z14:Z51">X14+Y14</f>
        <v>173789</v>
      </c>
      <c r="AA14" s="78"/>
      <c r="AB14" s="78"/>
      <c r="AC14" s="78"/>
      <c r="AD14" s="78"/>
      <c r="AE14" s="78"/>
      <c r="AF14" s="78"/>
      <c r="AG14" s="75"/>
      <c r="AH14" s="75"/>
      <c r="AI14" s="75"/>
      <c r="AJ14" s="75"/>
      <c r="AK14" s="75"/>
      <c r="AL14" s="75"/>
    </row>
    <row r="15" spans="1:38" ht="22.5">
      <c r="A15" s="91"/>
      <c r="B15" s="80" t="s">
        <v>46</v>
      </c>
      <c r="C15" s="79">
        <v>2</v>
      </c>
      <c r="D15" s="85">
        <v>2</v>
      </c>
      <c r="E15" s="19">
        <v>44000</v>
      </c>
      <c r="F15" s="19"/>
      <c r="G15" s="19"/>
      <c r="H15" s="19"/>
      <c r="I15" s="78"/>
      <c r="J15" s="19"/>
      <c r="K15" s="78"/>
      <c r="L15" s="19"/>
      <c r="M15" s="78"/>
      <c r="N15" s="78"/>
      <c r="O15" s="19"/>
      <c r="P15" s="19"/>
      <c r="Q15" s="19">
        <f t="shared" si="0"/>
        <v>44000</v>
      </c>
      <c r="R15" s="19"/>
      <c r="S15" s="78"/>
      <c r="T15" s="19"/>
      <c r="U15" s="19"/>
      <c r="V15" s="19"/>
      <c r="W15" s="19">
        <f t="shared" si="1"/>
        <v>0</v>
      </c>
      <c r="X15" s="78">
        <f t="shared" si="2"/>
        <v>44000</v>
      </c>
      <c r="Y15" s="78">
        <f t="shared" si="3"/>
        <v>9680</v>
      </c>
      <c r="Z15" s="78">
        <f t="shared" si="4"/>
        <v>53680</v>
      </c>
      <c r="AA15" s="78"/>
      <c r="AB15" s="78"/>
      <c r="AC15" s="78"/>
      <c r="AD15" s="78"/>
      <c r="AE15" s="78"/>
      <c r="AF15" s="78"/>
      <c r="AG15" s="75"/>
      <c r="AH15" s="75"/>
      <c r="AI15" s="75"/>
      <c r="AJ15" s="75"/>
      <c r="AK15" s="75"/>
      <c r="AL15" s="75"/>
    </row>
    <row r="16" spans="1:38" ht="33.75">
      <c r="A16" s="77"/>
      <c r="B16" s="80" t="s">
        <v>47</v>
      </c>
      <c r="C16" s="79">
        <v>2</v>
      </c>
      <c r="D16" s="85">
        <v>2</v>
      </c>
      <c r="E16" s="19">
        <v>44000</v>
      </c>
      <c r="F16" s="19"/>
      <c r="G16" s="19"/>
      <c r="H16" s="19"/>
      <c r="I16" s="78"/>
      <c r="J16" s="19"/>
      <c r="K16" s="78"/>
      <c r="L16" s="19"/>
      <c r="M16" s="78"/>
      <c r="N16" s="78"/>
      <c r="O16" s="19"/>
      <c r="P16" s="19"/>
      <c r="Q16" s="19">
        <f t="shared" si="0"/>
        <v>44000</v>
      </c>
      <c r="R16" s="19"/>
      <c r="S16" s="78"/>
      <c r="T16" s="19"/>
      <c r="U16" s="19"/>
      <c r="V16" s="19"/>
      <c r="W16" s="19">
        <f t="shared" si="1"/>
        <v>0</v>
      </c>
      <c r="X16" s="78">
        <f t="shared" si="2"/>
        <v>44000</v>
      </c>
      <c r="Y16" s="78">
        <f t="shared" si="3"/>
        <v>9680</v>
      </c>
      <c r="Z16" s="78">
        <f t="shared" si="4"/>
        <v>53680</v>
      </c>
      <c r="AA16" s="78"/>
      <c r="AB16" s="78"/>
      <c r="AC16" s="78"/>
      <c r="AD16" s="78"/>
      <c r="AE16" s="78"/>
      <c r="AF16" s="78"/>
      <c r="AG16" s="75"/>
      <c r="AH16" s="75"/>
      <c r="AI16" s="75"/>
      <c r="AJ16" s="75"/>
      <c r="AK16" s="75"/>
      <c r="AL16" s="75"/>
    </row>
    <row r="17" spans="1:38" ht="12.75">
      <c r="A17" s="77"/>
      <c r="B17" s="80" t="s">
        <v>48</v>
      </c>
      <c r="C17" s="79">
        <v>1</v>
      </c>
      <c r="D17" s="85">
        <v>1</v>
      </c>
      <c r="E17" s="19">
        <v>56210</v>
      </c>
      <c r="F17" s="19">
        <v>24</v>
      </c>
      <c r="G17" s="19">
        <v>13316</v>
      </c>
      <c r="H17" s="19"/>
      <c r="I17" s="78"/>
      <c r="J17" s="19"/>
      <c r="K17" s="78"/>
      <c r="L17" s="19"/>
      <c r="M17" s="78"/>
      <c r="N17" s="78"/>
      <c r="O17" s="19">
        <v>7812</v>
      </c>
      <c r="P17" s="19">
        <v>740</v>
      </c>
      <c r="Q17" s="19">
        <f t="shared" si="0"/>
        <v>78078</v>
      </c>
      <c r="R17" s="19"/>
      <c r="S17" s="78">
        <v>581</v>
      </c>
      <c r="T17" s="19"/>
      <c r="U17" s="19">
        <v>1162</v>
      </c>
      <c r="V17" s="19"/>
      <c r="W17" s="19">
        <f t="shared" si="1"/>
        <v>1743</v>
      </c>
      <c r="X17" s="78">
        <f t="shared" si="2"/>
        <v>79821</v>
      </c>
      <c r="Y17" s="78">
        <f t="shared" si="3"/>
        <v>17560.62</v>
      </c>
      <c r="Z17" s="78">
        <f t="shared" si="4"/>
        <v>97381.62</v>
      </c>
      <c r="AA17" s="78"/>
      <c r="AB17" s="78"/>
      <c r="AC17" s="78"/>
      <c r="AD17" s="78"/>
      <c r="AE17" s="78"/>
      <c r="AF17" s="78"/>
      <c r="AG17" s="75"/>
      <c r="AH17" s="75"/>
      <c r="AI17" s="75"/>
      <c r="AJ17" s="75"/>
      <c r="AK17" s="75"/>
      <c r="AL17" s="75"/>
    </row>
    <row r="18" spans="1:38" ht="12.75">
      <c r="A18" s="77"/>
      <c r="B18" s="80" t="s">
        <v>49</v>
      </c>
      <c r="C18" s="79">
        <v>2</v>
      </c>
      <c r="D18" s="85">
        <v>2</v>
      </c>
      <c r="E18" s="19">
        <v>44000</v>
      </c>
      <c r="F18" s="19"/>
      <c r="G18" s="19"/>
      <c r="H18" s="19"/>
      <c r="I18" s="78"/>
      <c r="J18" s="19"/>
      <c r="K18" s="78"/>
      <c r="L18" s="19"/>
      <c r="M18" s="78"/>
      <c r="N18" s="78"/>
      <c r="O18" s="19"/>
      <c r="P18" s="19"/>
      <c r="Q18" s="19">
        <f t="shared" si="0"/>
        <v>44000</v>
      </c>
      <c r="R18" s="19"/>
      <c r="S18" s="78"/>
      <c r="T18" s="19"/>
      <c r="U18" s="19"/>
      <c r="V18" s="19"/>
      <c r="W18" s="19">
        <f t="shared" si="1"/>
        <v>0</v>
      </c>
      <c r="X18" s="78">
        <f t="shared" si="2"/>
        <v>44000</v>
      </c>
      <c r="Y18" s="78">
        <f t="shared" si="3"/>
        <v>9680</v>
      </c>
      <c r="Z18" s="78">
        <f t="shared" si="4"/>
        <v>53680</v>
      </c>
      <c r="AA18" s="78"/>
      <c r="AB18" s="78"/>
      <c r="AC18" s="78"/>
      <c r="AD18" s="78"/>
      <c r="AE18" s="78"/>
      <c r="AF18" s="78"/>
      <c r="AG18" s="75"/>
      <c r="AH18" s="75"/>
      <c r="AI18" s="75"/>
      <c r="AJ18" s="75"/>
      <c r="AK18" s="75"/>
      <c r="AL18" s="75"/>
    </row>
    <row r="19" spans="1:38" ht="12.75">
      <c r="A19" s="77"/>
      <c r="B19" s="80" t="s">
        <v>50</v>
      </c>
      <c r="C19" s="79">
        <v>2</v>
      </c>
      <c r="D19" s="85">
        <v>1</v>
      </c>
      <c r="E19" s="19">
        <v>62880</v>
      </c>
      <c r="F19" s="19">
        <v>48</v>
      </c>
      <c r="G19" s="19">
        <v>3110</v>
      </c>
      <c r="H19" s="19"/>
      <c r="I19" s="78"/>
      <c r="J19" s="19"/>
      <c r="K19" s="78"/>
      <c r="L19" s="19"/>
      <c r="M19" s="78"/>
      <c r="N19" s="78"/>
      <c r="O19" s="19"/>
      <c r="P19" s="19"/>
      <c r="Q19" s="19">
        <f t="shared" si="0"/>
        <v>65990</v>
      </c>
      <c r="R19" s="19"/>
      <c r="S19" s="78">
        <v>648</v>
      </c>
      <c r="T19" s="19"/>
      <c r="U19" s="19">
        <v>1296</v>
      </c>
      <c r="V19" s="19"/>
      <c r="W19" s="19">
        <f t="shared" si="1"/>
        <v>1944</v>
      </c>
      <c r="X19" s="78">
        <f t="shared" si="2"/>
        <v>67934</v>
      </c>
      <c r="Y19" s="78">
        <f t="shared" si="3"/>
        <v>14945.48</v>
      </c>
      <c r="Z19" s="78">
        <f t="shared" si="4"/>
        <v>82879.48</v>
      </c>
      <c r="AA19" s="78"/>
      <c r="AB19" s="78"/>
      <c r="AC19" s="78"/>
      <c r="AD19" s="78"/>
      <c r="AE19" s="78"/>
      <c r="AF19" s="78"/>
      <c r="AG19" s="75"/>
      <c r="AH19" s="75"/>
      <c r="AI19" s="75"/>
      <c r="AJ19" s="75"/>
      <c r="AK19" s="75"/>
      <c r="AL19" s="75"/>
    </row>
    <row r="20" spans="1:38" ht="22.5">
      <c r="A20" s="77"/>
      <c r="B20" s="80" t="s">
        <v>51</v>
      </c>
      <c r="C20" s="79">
        <v>1</v>
      </c>
      <c r="D20" s="85">
        <v>1</v>
      </c>
      <c r="E20" s="19">
        <v>59800</v>
      </c>
      <c r="F20" s="19">
        <v>15</v>
      </c>
      <c r="G20" s="19">
        <v>8382</v>
      </c>
      <c r="H20" s="19"/>
      <c r="I20" s="78"/>
      <c r="J20" s="19"/>
      <c r="K20" s="78"/>
      <c r="L20" s="19"/>
      <c r="M20" s="78"/>
      <c r="N20" s="78"/>
      <c r="O20" s="19">
        <v>7705</v>
      </c>
      <c r="P20" s="19">
        <v>710</v>
      </c>
      <c r="Q20" s="19">
        <f t="shared" si="0"/>
        <v>76597</v>
      </c>
      <c r="R20" s="19"/>
      <c r="S20" s="78">
        <v>620</v>
      </c>
      <c r="T20" s="19"/>
      <c r="U20" s="19">
        <v>1240</v>
      </c>
      <c r="V20" s="19"/>
      <c r="W20" s="19">
        <f t="shared" si="1"/>
        <v>1860</v>
      </c>
      <c r="X20" s="78">
        <f t="shared" si="2"/>
        <v>78457</v>
      </c>
      <c r="Y20" s="78">
        <f t="shared" si="3"/>
        <v>17260.54</v>
      </c>
      <c r="Z20" s="78">
        <f t="shared" si="4"/>
        <v>95717.54000000001</v>
      </c>
      <c r="AA20" s="78"/>
      <c r="AB20" s="78"/>
      <c r="AC20" s="78"/>
      <c r="AD20" s="78"/>
      <c r="AE20" s="78"/>
      <c r="AF20" s="78"/>
      <c r="AG20" s="75"/>
      <c r="AH20" s="75"/>
      <c r="AI20" s="75"/>
      <c r="AJ20" s="75"/>
      <c r="AK20" s="75"/>
      <c r="AL20" s="75"/>
    </row>
    <row r="21" spans="1:38" ht="12.75">
      <c r="A21" s="77"/>
      <c r="B21" s="80" t="s">
        <v>49</v>
      </c>
      <c r="C21" s="79">
        <v>1</v>
      </c>
      <c r="D21" s="85">
        <v>2</v>
      </c>
      <c r="E21" s="19">
        <v>49110</v>
      </c>
      <c r="F21" s="19">
        <v>50</v>
      </c>
      <c r="G21" s="19">
        <v>24555</v>
      </c>
      <c r="H21" s="19"/>
      <c r="I21" s="78"/>
      <c r="J21" s="19"/>
      <c r="K21" s="78"/>
      <c r="L21" s="19"/>
      <c r="M21" s="78"/>
      <c r="N21" s="78">
        <v>2468</v>
      </c>
      <c r="O21" s="19">
        <v>8250</v>
      </c>
      <c r="P21" s="19">
        <v>877</v>
      </c>
      <c r="Q21" s="19">
        <f t="shared" si="0"/>
        <v>85260</v>
      </c>
      <c r="R21" s="19"/>
      <c r="S21" s="78">
        <v>511</v>
      </c>
      <c r="T21" s="19"/>
      <c r="U21" s="19">
        <v>1022</v>
      </c>
      <c r="V21" s="19"/>
      <c r="W21" s="19">
        <f t="shared" si="1"/>
        <v>1533</v>
      </c>
      <c r="X21" s="78">
        <f t="shared" si="2"/>
        <v>86793</v>
      </c>
      <c r="Y21" s="78">
        <f t="shared" si="3"/>
        <v>19094.46</v>
      </c>
      <c r="Z21" s="78">
        <f t="shared" si="4"/>
        <v>105887.45999999999</v>
      </c>
      <c r="AA21" s="78"/>
      <c r="AB21" s="78"/>
      <c r="AC21" s="78"/>
      <c r="AD21" s="78"/>
      <c r="AE21" s="78"/>
      <c r="AF21" s="78"/>
      <c r="AG21" s="75"/>
      <c r="AH21" s="75"/>
      <c r="AI21" s="75"/>
      <c r="AJ21" s="75"/>
      <c r="AK21" s="75"/>
      <c r="AL21" s="75"/>
    </row>
    <row r="22" spans="1:38" ht="12.75">
      <c r="A22" s="77"/>
      <c r="B22" s="80" t="s">
        <v>52</v>
      </c>
      <c r="C22" s="79">
        <v>1</v>
      </c>
      <c r="D22" s="85">
        <v>2</v>
      </c>
      <c r="E22" s="19">
        <v>49110</v>
      </c>
      <c r="F22" s="19">
        <v>12</v>
      </c>
      <c r="G22" s="19">
        <v>5835</v>
      </c>
      <c r="H22" s="19"/>
      <c r="I22" s="78"/>
      <c r="J22" s="19"/>
      <c r="K22" s="78"/>
      <c r="L22" s="19"/>
      <c r="M22" s="78"/>
      <c r="N22" s="78"/>
      <c r="O22" s="19">
        <v>6160</v>
      </c>
      <c r="P22" s="19">
        <v>549</v>
      </c>
      <c r="Q22" s="19">
        <f t="shared" si="0"/>
        <v>61654</v>
      </c>
      <c r="R22" s="19"/>
      <c r="S22" s="78">
        <v>511</v>
      </c>
      <c r="T22" s="19"/>
      <c r="U22" s="19">
        <v>1022</v>
      </c>
      <c r="V22" s="19"/>
      <c r="W22" s="19">
        <f t="shared" si="1"/>
        <v>1533</v>
      </c>
      <c r="X22" s="78">
        <f t="shared" si="2"/>
        <v>63187</v>
      </c>
      <c r="Y22" s="78">
        <f t="shared" si="3"/>
        <v>13901.14</v>
      </c>
      <c r="Z22" s="78">
        <f t="shared" si="4"/>
        <v>77088.14</v>
      </c>
      <c r="AA22" s="78"/>
      <c r="AB22" s="78"/>
      <c r="AC22" s="78"/>
      <c r="AD22" s="78"/>
      <c r="AE22" s="78"/>
      <c r="AF22" s="78"/>
      <c r="AG22" s="75"/>
      <c r="AH22" s="75"/>
      <c r="AI22" s="75"/>
      <c r="AJ22" s="75"/>
      <c r="AK22" s="75"/>
      <c r="AL22" s="75"/>
    </row>
    <row r="23" spans="1:38" ht="12.75">
      <c r="A23" s="77"/>
      <c r="B23" s="80" t="s">
        <v>52</v>
      </c>
      <c r="C23" s="79">
        <v>2</v>
      </c>
      <c r="D23" s="85">
        <v>2</v>
      </c>
      <c r="E23" s="19">
        <v>44000</v>
      </c>
      <c r="F23" s="19"/>
      <c r="G23" s="19"/>
      <c r="H23" s="19"/>
      <c r="I23" s="78"/>
      <c r="J23" s="19"/>
      <c r="K23" s="78"/>
      <c r="L23" s="19"/>
      <c r="M23" s="78"/>
      <c r="N23" s="78"/>
      <c r="O23" s="19"/>
      <c r="P23" s="19"/>
      <c r="Q23" s="19">
        <f t="shared" si="0"/>
        <v>44000</v>
      </c>
      <c r="R23" s="19"/>
      <c r="S23" s="78"/>
      <c r="T23" s="19"/>
      <c r="U23" s="19"/>
      <c r="V23" s="19"/>
      <c r="W23" s="19">
        <f t="shared" si="1"/>
        <v>0</v>
      </c>
      <c r="X23" s="78">
        <f t="shared" si="2"/>
        <v>44000</v>
      </c>
      <c r="Y23" s="78">
        <f t="shared" si="3"/>
        <v>9680</v>
      </c>
      <c r="Z23" s="78">
        <f t="shared" si="4"/>
        <v>53680</v>
      </c>
      <c r="AA23" s="78"/>
      <c r="AB23" s="78"/>
      <c r="AC23" s="78"/>
      <c r="AD23" s="78"/>
      <c r="AE23" s="78"/>
      <c r="AF23" s="78"/>
      <c r="AG23" s="75"/>
      <c r="AH23" s="75"/>
      <c r="AI23" s="75"/>
      <c r="AJ23" s="75"/>
      <c r="AK23" s="75"/>
      <c r="AL23" s="75"/>
    </row>
    <row r="24" spans="1:38" ht="12.75">
      <c r="A24" s="77"/>
      <c r="B24" s="80" t="s">
        <v>53</v>
      </c>
      <c r="C24" s="79">
        <v>2</v>
      </c>
      <c r="D24" s="85">
        <v>2</v>
      </c>
      <c r="E24" s="19">
        <v>40800</v>
      </c>
      <c r="F24" s="19"/>
      <c r="G24" s="19"/>
      <c r="H24" s="19"/>
      <c r="I24" s="78"/>
      <c r="J24" s="19"/>
      <c r="K24" s="78"/>
      <c r="L24" s="19"/>
      <c r="M24" s="78"/>
      <c r="N24" s="78"/>
      <c r="O24" s="19"/>
      <c r="P24" s="19"/>
      <c r="Q24" s="19">
        <f t="shared" si="0"/>
        <v>40800</v>
      </c>
      <c r="R24" s="19"/>
      <c r="S24" s="78"/>
      <c r="T24" s="19"/>
      <c r="U24" s="19"/>
      <c r="V24" s="19"/>
      <c r="W24" s="19">
        <f t="shared" si="1"/>
        <v>0</v>
      </c>
      <c r="X24" s="78">
        <f t="shared" si="2"/>
        <v>40800</v>
      </c>
      <c r="Y24" s="78">
        <f t="shared" si="3"/>
        <v>8976</v>
      </c>
      <c r="Z24" s="78">
        <f t="shared" si="4"/>
        <v>49776</v>
      </c>
      <c r="AA24" s="78"/>
      <c r="AB24" s="78"/>
      <c r="AC24" s="78"/>
      <c r="AD24" s="78"/>
      <c r="AE24" s="78"/>
      <c r="AF24" s="78"/>
      <c r="AG24" s="75"/>
      <c r="AH24" s="75"/>
      <c r="AI24" s="75"/>
      <c r="AJ24" s="75"/>
      <c r="AK24" s="75"/>
      <c r="AL24" s="75"/>
    </row>
    <row r="25" spans="1:38" ht="12.75">
      <c r="A25" s="77"/>
      <c r="B25" s="80" t="s">
        <v>50</v>
      </c>
      <c r="C25" s="79">
        <v>1</v>
      </c>
      <c r="D25" s="85">
        <v>1</v>
      </c>
      <c r="E25" s="19">
        <v>62880</v>
      </c>
      <c r="F25" s="19">
        <v>9</v>
      </c>
      <c r="G25" s="19">
        <v>3773</v>
      </c>
      <c r="H25" s="19"/>
      <c r="I25" s="78"/>
      <c r="J25" s="19"/>
      <c r="K25" s="78"/>
      <c r="L25" s="19"/>
      <c r="M25" s="78"/>
      <c r="N25" s="78"/>
      <c r="O25" s="19">
        <v>7473</v>
      </c>
      <c r="P25" s="19">
        <v>775</v>
      </c>
      <c r="Q25" s="19">
        <f t="shared" si="0"/>
        <v>74901</v>
      </c>
      <c r="R25" s="19"/>
      <c r="S25" s="78">
        <v>648</v>
      </c>
      <c r="T25" s="19"/>
      <c r="U25" s="19">
        <v>1296</v>
      </c>
      <c r="V25" s="19"/>
      <c r="W25" s="19">
        <f t="shared" si="1"/>
        <v>1944</v>
      </c>
      <c r="X25" s="78">
        <f t="shared" si="2"/>
        <v>76845</v>
      </c>
      <c r="Y25" s="78">
        <f t="shared" si="3"/>
        <v>16905.9</v>
      </c>
      <c r="Z25" s="78">
        <f t="shared" si="4"/>
        <v>93750.9</v>
      </c>
      <c r="AA25" s="78"/>
      <c r="AB25" s="78"/>
      <c r="AC25" s="78"/>
      <c r="AD25" s="78"/>
      <c r="AE25" s="78"/>
      <c r="AF25" s="78"/>
      <c r="AG25" s="75"/>
      <c r="AH25" s="75"/>
      <c r="AI25" s="75"/>
      <c r="AJ25" s="75"/>
      <c r="AK25" s="75"/>
      <c r="AL25" s="75"/>
    </row>
    <row r="26" spans="1:38" ht="22.5">
      <c r="A26" s="77"/>
      <c r="B26" s="80" t="s">
        <v>51</v>
      </c>
      <c r="C26" s="79">
        <v>1</v>
      </c>
      <c r="D26" s="85">
        <v>1</v>
      </c>
      <c r="E26" s="19">
        <v>59800</v>
      </c>
      <c r="F26" s="19">
        <v>15</v>
      </c>
      <c r="G26" s="19">
        <v>8855</v>
      </c>
      <c r="H26" s="19"/>
      <c r="I26" s="78"/>
      <c r="J26" s="19"/>
      <c r="K26" s="78"/>
      <c r="L26" s="19"/>
      <c r="M26" s="78"/>
      <c r="N26" s="78"/>
      <c r="O26" s="19">
        <v>7705</v>
      </c>
      <c r="P26" s="19">
        <v>716</v>
      </c>
      <c r="Q26" s="19">
        <f t="shared" si="0"/>
        <v>77076</v>
      </c>
      <c r="R26" s="19"/>
      <c r="S26" s="78">
        <v>620</v>
      </c>
      <c r="T26" s="19"/>
      <c r="U26" s="19">
        <v>1240</v>
      </c>
      <c r="V26" s="19"/>
      <c r="W26" s="19">
        <f t="shared" si="1"/>
        <v>1860</v>
      </c>
      <c r="X26" s="78">
        <f t="shared" si="2"/>
        <v>78936</v>
      </c>
      <c r="Y26" s="78">
        <f t="shared" si="3"/>
        <v>17365.920000000002</v>
      </c>
      <c r="Z26" s="78">
        <f t="shared" si="4"/>
        <v>96301.92</v>
      </c>
      <c r="AA26" s="78"/>
      <c r="AB26" s="78"/>
      <c r="AC26" s="78"/>
      <c r="AD26" s="78"/>
      <c r="AE26" s="78"/>
      <c r="AF26" s="78"/>
      <c r="AG26" s="75"/>
      <c r="AH26" s="75"/>
      <c r="AI26" s="75"/>
      <c r="AJ26" s="75"/>
      <c r="AK26" s="75"/>
      <c r="AL26" s="75"/>
    </row>
    <row r="27" spans="1:38" ht="12.75">
      <c r="A27" s="77"/>
      <c r="B27" s="80" t="s">
        <v>52</v>
      </c>
      <c r="C27" s="79">
        <v>1</v>
      </c>
      <c r="D27" s="85">
        <v>2</v>
      </c>
      <c r="E27" s="19">
        <v>47893</v>
      </c>
      <c r="F27" s="19">
        <v>15</v>
      </c>
      <c r="G27" s="19">
        <v>6077</v>
      </c>
      <c r="H27" s="19"/>
      <c r="I27" s="78"/>
      <c r="J27" s="19"/>
      <c r="K27" s="78"/>
      <c r="L27" s="19"/>
      <c r="M27" s="78"/>
      <c r="N27" s="78"/>
      <c r="O27" s="19">
        <v>6160</v>
      </c>
      <c r="P27" s="19">
        <v>422</v>
      </c>
      <c r="Q27" s="19">
        <f t="shared" si="0"/>
        <v>60552</v>
      </c>
      <c r="R27" s="19"/>
      <c r="S27" s="78">
        <v>389</v>
      </c>
      <c r="T27" s="19"/>
      <c r="U27" s="19">
        <v>779</v>
      </c>
      <c r="V27" s="19"/>
      <c r="W27" s="19">
        <f>S27+U27+V27-0.4</f>
        <v>1167.6</v>
      </c>
      <c r="X27" s="78">
        <f t="shared" si="2"/>
        <v>61719.6</v>
      </c>
      <c r="Y27" s="78">
        <f t="shared" si="3"/>
        <v>13578.312</v>
      </c>
      <c r="Z27" s="78">
        <f t="shared" si="4"/>
        <v>75297.912</v>
      </c>
      <c r="AA27" s="78"/>
      <c r="AB27" s="78"/>
      <c r="AC27" s="78"/>
      <c r="AD27" s="78"/>
      <c r="AE27" s="78"/>
      <c r="AF27" s="78"/>
      <c r="AG27" s="75"/>
      <c r="AH27" s="75"/>
      <c r="AI27" s="75"/>
      <c r="AJ27" s="75"/>
      <c r="AK27" s="75"/>
      <c r="AL27" s="75"/>
    </row>
    <row r="28" spans="1:38" ht="12.75">
      <c r="A28" s="77"/>
      <c r="B28" s="80" t="s">
        <v>52</v>
      </c>
      <c r="C28" s="79">
        <v>1</v>
      </c>
      <c r="D28" s="85">
        <v>2</v>
      </c>
      <c r="E28" s="19">
        <v>49110</v>
      </c>
      <c r="F28" s="19">
        <v>15</v>
      </c>
      <c r="G28" s="19">
        <v>6223</v>
      </c>
      <c r="H28" s="19"/>
      <c r="I28" s="78"/>
      <c r="J28" s="19"/>
      <c r="K28" s="78"/>
      <c r="L28" s="19"/>
      <c r="M28" s="78"/>
      <c r="N28" s="78"/>
      <c r="O28" s="19">
        <v>6160</v>
      </c>
      <c r="P28" s="19">
        <v>554</v>
      </c>
      <c r="Q28" s="19">
        <f t="shared" si="0"/>
        <v>62047</v>
      </c>
      <c r="R28" s="19"/>
      <c r="S28" s="78">
        <v>511</v>
      </c>
      <c r="T28" s="19"/>
      <c r="U28" s="19">
        <v>1022</v>
      </c>
      <c r="V28" s="19"/>
      <c r="W28" s="19">
        <f t="shared" si="1"/>
        <v>1533</v>
      </c>
      <c r="X28" s="78">
        <f t="shared" si="2"/>
        <v>63580</v>
      </c>
      <c r="Y28" s="78">
        <f t="shared" si="3"/>
        <v>13987.6</v>
      </c>
      <c r="Z28" s="78">
        <f t="shared" si="4"/>
        <v>77567.6</v>
      </c>
      <c r="AA28" s="78"/>
      <c r="AB28" s="78"/>
      <c r="AC28" s="78"/>
      <c r="AD28" s="78"/>
      <c r="AE28" s="78"/>
      <c r="AF28" s="78"/>
      <c r="AG28" s="75"/>
      <c r="AH28" s="75"/>
      <c r="AI28" s="75"/>
      <c r="AJ28" s="75"/>
      <c r="AK28" s="75"/>
      <c r="AL28" s="75"/>
    </row>
    <row r="29" spans="1:38" ht="12.75">
      <c r="A29" s="77"/>
      <c r="B29" s="80" t="s">
        <v>52</v>
      </c>
      <c r="C29" s="79">
        <v>1</v>
      </c>
      <c r="D29" s="85">
        <v>2</v>
      </c>
      <c r="E29" s="19">
        <v>48623</v>
      </c>
      <c r="F29" s="19">
        <v>6</v>
      </c>
      <c r="G29" s="19">
        <v>2614</v>
      </c>
      <c r="H29" s="19"/>
      <c r="I29" s="78"/>
      <c r="J29" s="19"/>
      <c r="K29" s="78"/>
      <c r="L29" s="19"/>
      <c r="M29" s="78"/>
      <c r="N29" s="78"/>
      <c r="O29" s="19">
        <v>5665</v>
      </c>
      <c r="P29" s="19">
        <v>469</v>
      </c>
      <c r="Q29" s="19">
        <f t="shared" si="0"/>
        <v>57371</v>
      </c>
      <c r="R29" s="19"/>
      <c r="S29" s="78">
        <v>462</v>
      </c>
      <c r="T29" s="19"/>
      <c r="U29" s="19">
        <v>925</v>
      </c>
      <c r="V29" s="19"/>
      <c r="W29" s="19">
        <f t="shared" si="1"/>
        <v>1387</v>
      </c>
      <c r="X29" s="78">
        <f t="shared" si="2"/>
        <v>58758</v>
      </c>
      <c r="Y29" s="78">
        <f t="shared" si="3"/>
        <v>12926.76</v>
      </c>
      <c r="Z29" s="78">
        <f t="shared" si="4"/>
        <v>71684.76</v>
      </c>
      <c r="AA29" s="78"/>
      <c r="AB29" s="78"/>
      <c r="AC29" s="78"/>
      <c r="AD29" s="78"/>
      <c r="AE29" s="78"/>
      <c r="AF29" s="78"/>
      <c r="AG29" s="75"/>
      <c r="AH29" s="75"/>
      <c r="AI29" s="75"/>
      <c r="AJ29" s="75"/>
      <c r="AK29" s="75"/>
      <c r="AL29" s="75"/>
    </row>
    <row r="30" spans="1:38" ht="12.75">
      <c r="A30" s="77"/>
      <c r="B30" s="80" t="s">
        <v>52</v>
      </c>
      <c r="C30" s="79">
        <v>2</v>
      </c>
      <c r="D30" s="85">
        <v>2</v>
      </c>
      <c r="E30" s="19">
        <v>44000</v>
      </c>
      <c r="F30" s="19"/>
      <c r="G30" s="19"/>
      <c r="H30" s="19"/>
      <c r="I30" s="78"/>
      <c r="J30" s="19"/>
      <c r="K30" s="78"/>
      <c r="L30" s="19"/>
      <c r="M30" s="78"/>
      <c r="N30" s="78"/>
      <c r="O30" s="19"/>
      <c r="P30" s="19"/>
      <c r="Q30" s="19">
        <f t="shared" si="0"/>
        <v>44000</v>
      </c>
      <c r="R30" s="19"/>
      <c r="S30" s="78"/>
      <c r="T30" s="19"/>
      <c r="U30" s="19"/>
      <c r="V30" s="19"/>
      <c r="W30" s="19">
        <f t="shared" si="1"/>
        <v>0</v>
      </c>
      <c r="X30" s="78">
        <f t="shared" si="2"/>
        <v>44000</v>
      </c>
      <c r="Y30" s="78">
        <f t="shared" si="3"/>
        <v>9680</v>
      </c>
      <c r="Z30" s="78">
        <f t="shared" si="4"/>
        <v>53680</v>
      </c>
      <c r="AA30" s="78"/>
      <c r="AB30" s="78"/>
      <c r="AC30" s="78"/>
      <c r="AD30" s="78"/>
      <c r="AE30" s="78"/>
      <c r="AF30" s="78"/>
      <c r="AG30" s="75"/>
      <c r="AH30" s="75"/>
      <c r="AI30" s="75"/>
      <c r="AJ30" s="75"/>
      <c r="AK30" s="75"/>
      <c r="AL30" s="75"/>
    </row>
    <row r="31" spans="1:38" ht="12.75">
      <c r="A31" s="77"/>
      <c r="B31" s="80" t="s">
        <v>53</v>
      </c>
      <c r="C31" s="79">
        <v>2</v>
      </c>
      <c r="D31" s="85">
        <v>2</v>
      </c>
      <c r="E31" s="19">
        <v>40800</v>
      </c>
      <c r="F31" s="19"/>
      <c r="G31" s="19"/>
      <c r="H31" s="19"/>
      <c r="I31" s="78"/>
      <c r="J31" s="19"/>
      <c r="K31" s="78"/>
      <c r="L31" s="19"/>
      <c r="M31" s="78"/>
      <c r="N31" s="78"/>
      <c r="O31" s="19"/>
      <c r="P31" s="19"/>
      <c r="Q31" s="19">
        <f t="shared" si="0"/>
        <v>40800</v>
      </c>
      <c r="R31" s="19"/>
      <c r="S31" s="78"/>
      <c r="T31" s="19"/>
      <c r="U31" s="19"/>
      <c r="V31" s="19"/>
      <c r="W31" s="19">
        <f t="shared" si="1"/>
        <v>0</v>
      </c>
      <c r="X31" s="78">
        <f t="shared" si="2"/>
        <v>40800</v>
      </c>
      <c r="Y31" s="78">
        <f t="shared" si="3"/>
        <v>8976</v>
      </c>
      <c r="Z31" s="78">
        <f t="shared" si="4"/>
        <v>49776</v>
      </c>
      <c r="AA31" s="78"/>
      <c r="AB31" s="78"/>
      <c r="AC31" s="78"/>
      <c r="AD31" s="78"/>
      <c r="AE31" s="78"/>
      <c r="AF31" s="78"/>
      <c r="AG31" s="75"/>
      <c r="AH31" s="75"/>
      <c r="AI31" s="75"/>
      <c r="AJ31" s="75"/>
      <c r="AK31" s="75"/>
      <c r="AL31" s="75"/>
    </row>
    <row r="32" spans="1:38" ht="12.75">
      <c r="A32" s="77"/>
      <c r="B32" s="80" t="s">
        <v>50</v>
      </c>
      <c r="C32" s="79">
        <v>1</v>
      </c>
      <c r="D32" s="85">
        <v>1</v>
      </c>
      <c r="E32" s="19">
        <v>61646</v>
      </c>
      <c r="F32" s="19">
        <v>50</v>
      </c>
      <c r="G32" s="19">
        <v>30823</v>
      </c>
      <c r="H32" s="19"/>
      <c r="I32" s="78"/>
      <c r="J32" s="19"/>
      <c r="K32" s="78"/>
      <c r="L32" s="19"/>
      <c r="M32" s="78"/>
      <c r="N32" s="78">
        <v>1586</v>
      </c>
      <c r="O32" s="19">
        <v>10575</v>
      </c>
      <c r="P32" s="19">
        <v>970</v>
      </c>
      <c r="Q32" s="19">
        <f t="shared" si="0"/>
        <v>105600</v>
      </c>
      <c r="R32" s="19"/>
      <c r="S32" s="78">
        <v>525</v>
      </c>
      <c r="T32" s="19"/>
      <c r="U32" s="19">
        <v>1049</v>
      </c>
      <c r="V32" s="19"/>
      <c r="W32" s="19">
        <f t="shared" si="1"/>
        <v>1574</v>
      </c>
      <c r="X32" s="78">
        <f t="shared" si="2"/>
        <v>107174</v>
      </c>
      <c r="Y32" s="78">
        <f t="shared" si="3"/>
        <v>23578.28</v>
      </c>
      <c r="Z32" s="78">
        <f t="shared" si="4"/>
        <v>130752.28</v>
      </c>
      <c r="AA32" s="78"/>
      <c r="AB32" s="78"/>
      <c r="AC32" s="78"/>
      <c r="AD32" s="78"/>
      <c r="AE32" s="78"/>
      <c r="AF32" s="78"/>
      <c r="AG32" s="75"/>
      <c r="AH32" s="75"/>
      <c r="AI32" s="75"/>
      <c r="AJ32" s="75"/>
      <c r="AK32" s="75"/>
      <c r="AL32" s="75"/>
    </row>
    <row r="33" spans="1:38" ht="22.5">
      <c r="A33" s="77"/>
      <c r="B33" s="80" t="s">
        <v>51</v>
      </c>
      <c r="C33" s="79">
        <v>1</v>
      </c>
      <c r="D33" s="85">
        <v>1</v>
      </c>
      <c r="E33" s="19">
        <v>59800</v>
      </c>
      <c r="F33" s="19">
        <v>15</v>
      </c>
      <c r="G33" s="19">
        <v>7578</v>
      </c>
      <c r="H33" s="19"/>
      <c r="I33" s="78"/>
      <c r="J33" s="19"/>
      <c r="K33" s="78"/>
      <c r="L33" s="19"/>
      <c r="M33" s="78"/>
      <c r="N33" s="78"/>
      <c r="O33" s="19">
        <v>7504</v>
      </c>
      <c r="P33" s="19">
        <v>710</v>
      </c>
      <c r="Q33" s="19">
        <f t="shared" si="0"/>
        <v>75592</v>
      </c>
      <c r="R33" s="19"/>
      <c r="S33" s="78">
        <v>620</v>
      </c>
      <c r="T33" s="19"/>
      <c r="U33" s="19">
        <v>1240</v>
      </c>
      <c r="V33" s="19"/>
      <c r="W33" s="19">
        <f t="shared" si="1"/>
        <v>1860</v>
      </c>
      <c r="X33" s="78">
        <f t="shared" si="2"/>
        <v>77452</v>
      </c>
      <c r="Y33" s="78">
        <f t="shared" si="3"/>
        <v>17039.44</v>
      </c>
      <c r="Z33" s="78">
        <f t="shared" si="4"/>
        <v>94491.44</v>
      </c>
      <c r="AA33" s="78"/>
      <c r="AB33" s="78"/>
      <c r="AC33" s="78"/>
      <c r="AD33" s="78"/>
      <c r="AE33" s="78"/>
      <c r="AF33" s="78"/>
      <c r="AG33" s="75"/>
      <c r="AH33" s="75"/>
      <c r="AI33" s="75"/>
      <c r="AJ33" s="75"/>
      <c r="AK33" s="75"/>
      <c r="AL33" s="75"/>
    </row>
    <row r="34" spans="1:38" ht="12.75">
      <c r="A34" s="77"/>
      <c r="B34" s="80" t="s">
        <v>52</v>
      </c>
      <c r="C34" s="79">
        <v>1</v>
      </c>
      <c r="D34" s="85">
        <v>2</v>
      </c>
      <c r="E34" s="19">
        <v>49110</v>
      </c>
      <c r="F34" s="19">
        <v>50</v>
      </c>
      <c r="G34" s="19">
        <v>24555</v>
      </c>
      <c r="H34" s="19"/>
      <c r="I34" s="78"/>
      <c r="J34" s="19"/>
      <c r="K34" s="78"/>
      <c r="L34" s="19"/>
      <c r="M34" s="78"/>
      <c r="N34" s="78"/>
      <c r="O34" s="19">
        <v>8250</v>
      </c>
      <c r="P34" s="19">
        <v>702</v>
      </c>
      <c r="Q34" s="19">
        <f t="shared" si="0"/>
        <v>82617</v>
      </c>
      <c r="R34" s="19"/>
      <c r="S34" s="78">
        <v>511</v>
      </c>
      <c r="T34" s="19"/>
      <c r="U34" s="19">
        <v>1022</v>
      </c>
      <c r="V34" s="19"/>
      <c r="W34" s="19">
        <f t="shared" si="1"/>
        <v>1533</v>
      </c>
      <c r="X34" s="78">
        <f t="shared" si="2"/>
        <v>84150</v>
      </c>
      <c r="Y34" s="78">
        <f t="shared" si="3"/>
        <v>18513</v>
      </c>
      <c r="Z34" s="78">
        <f t="shared" si="4"/>
        <v>102663</v>
      </c>
      <c r="AA34" s="78"/>
      <c r="AB34" s="78"/>
      <c r="AC34" s="78"/>
      <c r="AD34" s="78"/>
      <c r="AE34" s="78"/>
      <c r="AF34" s="78"/>
      <c r="AG34" s="75"/>
      <c r="AH34" s="75"/>
      <c r="AI34" s="75"/>
      <c r="AJ34" s="75"/>
      <c r="AK34" s="75"/>
      <c r="AL34" s="75"/>
    </row>
    <row r="35" spans="1:38" ht="12.75">
      <c r="A35" s="77"/>
      <c r="B35" s="80" t="s">
        <v>52</v>
      </c>
      <c r="C35" s="79">
        <v>1</v>
      </c>
      <c r="D35" s="85">
        <v>2</v>
      </c>
      <c r="E35" s="19">
        <v>46677</v>
      </c>
      <c r="F35" s="19">
        <v>3</v>
      </c>
      <c r="G35" s="19">
        <v>825</v>
      </c>
      <c r="H35" s="19"/>
      <c r="I35" s="78"/>
      <c r="J35" s="19"/>
      <c r="K35" s="78"/>
      <c r="L35" s="19"/>
      <c r="M35" s="78"/>
      <c r="N35" s="78"/>
      <c r="O35" s="19">
        <v>5665</v>
      </c>
      <c r="P35" s="19">
        <v>266</v>
      </c>
      <c r="Q35" s="19">
        <f t="shared" si="0"/>
        <v>53433</v>
      </c>
      <c r="R35" s="19"/>
      <c r="S35" s="78">
        <v>268</v>
      </c>
      <c r="T35" s="19"/>
      <c r="U35" s="19">
        <v>535</v>
      </c>
      <c r="V35" s="19"/>
      <c r="W35" s="19">
        <f t="shared" si="1"/>
        <v>803</v>
      </c>
      <c r="X35" s="78">
        <f t="shared" si="2"/>
        <v>54236</v>
      </c>
      <c r="Y35" s="78">
        <f t="shared" si="3"/>
        <v>11931.92</v>
      </c>
      <c r="Z35" s="78">
        <f>X35+Y35</f>
        <v>66167.92</v>
      </c>
      <c r="AA35" s="78"/>
      <c r="AB35" s="78"/>
      <c r="AC35" s="78"/>
      <c r="AD35" s="78"/>
      <c r="AE35" s="78"/>
      <c r="AF35" s="78"/>
      <c r="AG35" s="75"/>
      <c r="AH35" s="75"/>
      <c r="AI35" s="75"/>
      <c r="AJ35" s="75"/>
      <c r="AK35" s="75"/>
      <c r="AL35" s="75"/>
    </row>
    <row r="36" spans="1:38" ht="12.75">
      <c r="A36" s="77"/>
      <c r="B36" s="80" t="s">
        <v>54</v>
      </c>
      <c r="C36" s="79">
        <v>1</v>
      </c>
      <c r="D36" s="85">
        <v>3</v>
      </c>
      <c r="E36" s="19">
        <v>36912</v>
      </c>
      <c r="F36" s="19">
        <v>10</v>
      </c>
      <c r="G36" s="19">
        <v>3691</v>
      </c>
      <c r="H36" s="19"/>
      <c r="I36" s="78"/>
      <c r="J36" s="19"/>
      <c r="K36" s="78"/>
      <c r="L36" s="19"/>
      <c r="M36" s="78"/>
      <c r="N36" s="78"/>
      <c r="O36" s="19">
        <v>4141</v>
      </c>
      <c r="P36" s="19">
        <v>500</v>
      </c>
      <c r="Q36" s="19">
        <f t="shared" si="0"/>
        <v>45244</v>
      </c>
      <c r="R36" s="19"/>
      <c r="S36" s="78">
        <v>378</v>
      </c>
      <c r="T36" s="19"/>
      <c r="U36" s="19">
        <v>757</v>
      </c>
      <c r="V36" s="19"/>
      <c r="W36" s="19">
        <f t="shared" si="1"/>
        <v>1135</v>
      </c>
      <c r="X36" s="78">
        <f t="shared" si="2"/>
        <v>46379</v>
      </c>
      <c r="Y36" s="78">
        <f t="shared" si="3"/>
        <v>10203.38</v>
      </c>
      <c r="Z36" s="78">
        <f t="shared" si="4"/>
        <v>56582.38</v>
      </c>
      <c r="AA36" s="78"/>
      <c r="AB36" s="78"/>
      <c r="AC36" s="78"/>
      <c r="AD36" s="78"/>
      <c r="AE36" s="78"/>
      <c r="AF36" s="78"/>
      <c r="AG36" s="75"/>
      <c r="AH36" s="75"/>
      <c r="AI36" s="75"/>
      <c r="AJ36" s="75"/>
      <c r="AK36" s="75"/>
      <c r="AL36" s="75"/>
    </row>
    <row r="37" spans="1:38" ht="12.75">
      <c r="A37" s="77"/>
      <c r="B37" s="80" t="s">
        <v>54</v>
      </c>
      <c r="C37" s="79">
        <v>1</v>
      </c>
      <c r="D37" s="85">
        <v>3</v>
      </c>
      <c r="E37" s="19">
        <v>36912</v>
      </c>
      <c r="F37" s="19"/>
      <c r="G37" s="19"/>
      <c r="H37" s="19"/>
      <c r="I37" s="78"/>
      <c r="J37" s="19"/>
      <c r="K37" s="78"/>
      <c r="L37" s="19"/>
      <c r="M37" s="78"/>
      <c r="N37" s="78"/>
      <c r="O37" s="19">
        <v>4141</v>
      </c>
      <c r="P37" s="19">
        <v>464</v>
      </c>
      <c r="Q37" s="19">
        <f t="shared" si="0"/>
        <v>41517</v>
      </c>
      <c r="R37" s="19"/>
      <c r="S37" s="78">
        <v>378</v>
      </c>
      <c r="T37" s="19"/>
      <c r="U37" s="19">
        <v>757</v>
      </c>
      <c r="V37" s="19"/>
      <c r="W37" s="19">
        <f t="shared" si="1"/>
        <v>1135</v>
      </c>
      <c r="X37" s="78">
        <f t="shared" si="2"/>
        <v>42652</v>
      </c>
      <c r="Y37" s="78">
        <f t="shared" si="3"/>
        <v>9383.44</v>
      </c>
      <c r="Z37" s="78">
        <f t="shared" si="4"/>
        <v>52035.44</v>
      </c>
      <c r="AA37" s="78"/>
      <c r="AB37" s="78"/>
      <c r="AC37" s="78"/>
      <c r="AD37" s="78"/>
      <c r="AE37" s="78"/>
      <c r="AF37" s="78"/>
      <c r="AG37" s="75"/>
      <c r="AH37" s="75"/>
      <c r="AI37" s="75"/>
      <c r="AJ37" s="75"/>
      <c r="AK37" s="75"/>
      <c r="AL37" s="75"/>
    </row>
    <row r="38" spans="1:38" ht="33.75">
      <c r="A38" s="77"/>
      <c r="B38" s="80" t="s">
        <v>55</v>
      </c>
      <c r="C38" s="79">
        <v>1</v>
      </c>
      <c r="D38" s="85">
        <v>3</v>
      </c>
      <c r="E38" s="19">
        <v>39721</v>
      </c>
      <c r="F38" s="19">
        <v>10</v>
      </c>
      <c r="G38" s="19">
        <v>3972</v>
      </c>
      <c r="H38" s="19"/>
      <c r="I38" s="78"/>
      <c r="J38" s="19"/>
      <c r="K38" s="78"/>
      <c r="L38" s="19"/>
      <c r="M38" s="78"/>
      <c r="N38" s="78"/>
      <c r="O38" s="19">
        <v>4456</v>
      </c>
      <c r="P38" s="19">
        <v>536</v>
      </c>
      <c r="Q38" s="19">
        <f t="shared" si="0"/>
        <v>48685</v>
      </c>
      <c r="R38" s="19"/>
      <c r="S38" s="78">
        <v>407</v>
      </c>
      <c r="T38" s="19"/>
      <c r="U38" s="19">
        <v>815</v>
      </c>
      <c r="V38" s="19"/>
      <c r="W38" s="19">
        <f>S38+U38+V38-0.3</f>
        <v>1221.7</v>
      </c>
      <c r="X38" s="78">
        <f t="shared" si="2"/>
        <v>49906.7</v>
      </c>
      <c r="Y38" s="78">
        <f t="shared" si="3"/>
        <v>10979.474</v>
      </c>
      <c r="Z38" s="78">
        <f t="shared" si="4"/>
        <v>60886.174</v>
      </c>
      <c r="AA38" s="78"/>
      <c r="AB38" s="78"/>
      <c r="AC38" s="78"/>
      <c r="AD38" s="78"/>
      <c r="AE38" s="78"/>
      <c r="AF38" s="78"/>
      <c r="AG38" s="75"/>
      <c r="AH38" s="75"/>
      <c r="AI38" s="75"/>
      <c r="AJ38" s="75"/>
      <c r="AK38" s="75"/>
      <c r="AL38" s="75"/>
    </row>
    <row r="39" spans="1:38" ht="12.75">
      <c r="A39" s="77"/>
      <c r="B39" s="80" t="s">
        <v>50</v>
      </c>
      <c r="C39" s="79">
        <v>1</v>
      </c>
      <c r="D39" s="85">
        <v>1</v>
      </c>
      <c r="E39" s="19">
        <v>62263</v>
      </c>
      <c r="F39" s="19">
        <v>50</v>
      </c>
      <c r="G39" s="19">
        <v>31131</v>
      </c>
      <c r="H39" s="19"/>
      <c r="I39" s="78"/>
      <c r="J39" s="19"/>
      <c r="K39" s="78"/>
      <c r="L39" s="19"/>
      <c r="M39" s="78"/>
      <c r="N39" s="78">
        <v>4601</v>
      </c>
      <c r="O39" s="19">
        <v>10575</v>
      </c>
      <c r="P39" s="19">
        <v>1333</v>
      </c>
      <c r="Q39" s="19">
        <f t="shared" si="0"/>
        <v>109903</v>
      </c>
      <c r="R39" s="19"/>
      <c r="S39" s="78">
        <v>586</v>
      </c>
      <c r="T39" s="19"/>
      <c r="U39" s="19">
        <v>1173</v>
      </c>
      <c r="V39" s="19"/>
      <c r="W39" s="19">
        <f t="shared" si="1"/>
        <v>1759</v>
      </c>
      <c r="X39" s="78">
        <f t="shared" si="2"/>
        <v>111662</v>
      </c>
      <c r="Y39" s="78">
        <f t="shared" si="3"/>
        <v>24565.64</v>
      </c>
      <c r="Z39" s="78">
        <f t="shared" si="4"/>
        <v>136227.64</v>
      </c>
      <c r="AA39" s="78"/>
      <c r="AB39" s="78"/>
      <c r="AC39" s="78"/>
      <c r="AD39" s="78"/>
      <c r="AE39" s="78"/>
      <c r="AF39" s="78"/>
      <c r="AG39" s="75"/>
      <c r="AH39" s="75"/>
      <c r="AI39" s="75"/>
      <c r="AJ39" s="75"/>
      <c r="AK39" s="75"/>
      <c r="AL39" s="75"/>
    </row>
    <row r="40" spans="1:38" ht="22.5">
      <c r="A40" s="77"/>
      <c r="B40" s="80" t="s">
        <v>51</v>
      </c>
      <c r="C40" s="79">
        <v>1</v>
      </c>
      <c r="D40" s="85">
        <v>1</v>
      </c>
      <c r="E40" s="19">
        <v>59210</v>
      </c>
      <c r="F40" s="19">
        <v>39</v>
      </c>
      <c r="G40" s="19">
        <v>21315</v>
      </c>
      <c r="H40" s="19"/>
      <c r="I40" s="78"/>
      <c r="J40" s="19"/>
      <c r="K40" s="78"/>
      <c r="L40" s="19"/>
      <c r="M40" s="78"/>
      <c r="N40" s="78"/>
      <c r="O40" s="19">
        <v>9112</v>
      </c>
      <c r="P40" s="19">
        <v>751</v>
      </c>
      <c r="Q40" s="19">
        <f t="shared" si="0"/>
        <v>90388</v>
      </c>
      <c r="R40" s="19"/>
      <c r="S40" s="78">
        <v>561</v>
      </c>
      <c r="T40" s="19"/>
      <c r="U40" s="19">
        <v>1122</v>
      </c>
      <c r="V40" s="19"/>
      <c r="W40" s="19">
        <f t="shared" si="1"/>
        <v>1683</v>
      </c>
      <c r="X40" s="78">
        <f t="shared" si="2"/>
        <v>92071</v>
      </c>
      <c r="Y40" s="78">
        <f t="shared" si="3"/>
        <v>20255.62</v>
      </c>
      <c r="Z40" s="78">
        <f t="shared" si="4"/>
        <v>112326.62</v>
      </c>
      <c r="AA40" s="78"/>
      <c r="AB40" s="78"/>
      <c r="AC40" s="78"/>
      <c r="AD40" s="78"/>
      <c r="AE40" s="78"/>
      <c r="AF40" s="78"/>
      <c r="AG40" s="75"/>
      <c r="AH40" s="75"/>
      <c r="AI40" s="75"/>
      <c r="AJ40" s="75"/>
      <c r="AK40" s="75"/>
      <c r="AL40" s="75"/>
    </row>
    <row r="41" spans="1:38" ht="12.75">
      <c r="A41" s="77"/>
      <c r="B41" s="80" t="s">
        <v>52</v>
      </c>
      <c r="C41" s="79">
        <v>1</v>
      </c>
      <c r="D41" s="85">
        <v>2</v>
      </c>
      <c r="E41" s="19">
        <v>49110</v>
      </c>
      <c r="F41" s="19">
        <v>9</v>
      </c>
      <c r="G41" s="19">
        <v>2947</v>
      </c>
      <c r="H41" s="19"/>
      <c r="I41" s="78"/>
      <c r="J41" s="19"/>
      <c r="K41" s="78"/>
      <c r="L41" s="19"/>
      <c r="M41" s="78"/>
      <c r="N41" s="78"/>
      <c r="O41" s="19">
        <v>5830</v>
      </c>
      <c r="P41" s="19">
        <v>530</v>
      </c>
      <c r="Q41" s="19">
        <f t="shared" si="0"/>
        <v>58417</v>
      </c>
      <c r="R41" s="19"/>
      <c r="S41" s="78">
        <v>511</v>
      </c>
      <c r="T41" s="19"/>
      <c r="U41" s="19">
        <v>1022</v>
      </c>
      <c r="V41" s="19"/>
      <c r="W41" s="19">
        <f t="shared" si="1"/>
        <v>1533</v>
      </c>
      <c r="X41" s="78">
        <f t="shared" si="2"/>
        <v>59950</v>
      </c>
      <c r="Y41" s="78">
        <f t="shared" si="3"/>
        <v>13189</v>
      </c>
      <c r="Z41" s="78">
        <f t="shared" si="4"/>
        <v>73139</v>
      </c>
      <c r="AA41" s="78"/>
      <c r="AB41" s="78"/>
      <c r="AC41" s="78"/>
      <c r="AD41" s="78"/>
      <c r="AE41" s="78"/>
      <c r="AF41" s="78"/>
      <c r="AG41" s="75"/>
      <c r="AH41" s="75"/>
      <c r="AI41" s="75"/>
      <c r="AJ41" s="75"/>
      <c r="AK41" s="75"/>
      <c r="AL41" s="75"/>
    </row>
    <row r="42" spans="1:38" ht="12.75">
      <c r="A42" s="77"/>
      <c r="B42" s="80" t="s">
        <v>52</v>
      </c>
      <c r="C42" s="79">
        <v>1</v>
      </c>
      <c r="D42" s="85">
        <v>2</v>
      </c>
      <c r="E42" s="19">
        <v>47407</v>
      </c>
      <c r="F42" s="19">
        <v>6</v>
      </c>
      <c r="G42" s="19">
        <v>1700</v>
      </c>
      <c r="H42" s="19"/>
      <c r="I42" s="78"/>
      <c r="J42" s="19"/>
      <c r="K42" s="78"/>
      <c r="L42" s="19"/>
      <c r="M42" s="78"/>
      <c r="N42" s="78"/>
      <c r="O42" s="19">
        <v>5665</v>
      </c>
      <c r="P42" s="19">
        <v>346</v>
      </c>
      <c r="Q42" s="19">
        <f t="shared" si="0"/>
        <v>55118</v>
      </c>
      <c r="R42" s="19"/>
      <c r="S42" s="78">
        <v>341</v>
      </c>
      <c r="T42" s="19"/>
      <c r="U42" s="19">
        <v>681</v>
      </c>
      <c r="V42" s="19"/>
      <c r="W42" s="19">
        <f t="shared" si="1"/>
        <v>1022</v>
      </c>
      <c r="X42" s="78">
        <f t="shared" si="2"/>
        <v>56140</v>
      </c>
      <c r="Y42" s="78">
        <f t="shared" si="3"/>
        <v>12350.8</v>
      </c>
      <c r="Z42" s="78">
        <f t="shared" si="4"/>
        <v>68490.8</v>
      </c>
      <c r="AA42" s="78"/>
      <c r="AB42" s="78"/>
      <c r="AC42" s="78"/>
      <c r="AD42" s="78"/>
      <c r="AE42" s="78"/>
      <c r="AF42" s="78"/>
      <c r="AG42" s="75"/>
      <c r="AH42" s="75"/>
      <c r="AI42" s="75"/>
      <c r="AJ42" s="75"/>
      <c r="AK42" s="75"/>
      <c r="AL42" s="75"/>
    </row>
    <row r="43" spans="1:38" ht="12.75">
      <c r="A43" s="77"/>
      <c r="B43" s="80" t="s">
        <v>52</v>
      </c>
      <c r="C43" s="79">
        <v>2</v>
      </c>
      <c r="D43" s="85">
        <v>2</v>
      </c>
      <c r="E43" s="19">
        <v>44000</v>
      </c>
      <c r="F43" s="19"/>
      <c r="G43" s="19"/>
      <c r="H43" s="19"/>
      <c r="I43" s="78"/>
      <c r="J43" s="19"/>
      <c r="K43" s="78"/>
      <c r="L43" s="19"/>
      <c r="M43" s="78"/>
      <c r="N43" s="78"/>
      <c r="O43" s="19"/>
      <c r="P43" s="19"/>
      <c r="Q43" s="19">
        <f t="shared" si="0"/>
        <v>44000</v>
      </c>
      <c r="R43" s="19"/>
      <c r="S43" s="78"/>
      <c r="T43" s="19"/>
      <c r="U43" s="19"/>
      <c r="V43" s="19"/>
      <c r="W43" s="19">
        <f t="shared" si="1"/>
        <v>0</v>
      </c>
      <c r="X43" s="78">
        <f t="shared" si="2"/>
        <v>44000</v>
      </c>
      <c r="Y43" s="78">
        <f t="shared" si="3"/>
        <v>9680</v>
      </c>
      <c r="Z43" s="78">
        <f t="shared" si="4"/>
        <v>53680</v>
      </c>
      <c r="AA43" s="78"/>
      <c r="AB43" s="78"/>
      <c r="AC43" s="78"/>
      <c r="AD43" s="78"/>
      <c r="AE43" s="78"/>
      <c r="AF43" s="78"/>
      <c r="AG43" s="75"/>
      <c r="AH43" s="75"/>
      <c r="AI43" s="75"/>
      <c r="AJ43" s="75"/>
      <c r="AK43" s="75"/>
      <c r="AL43" s="75"/>
    </row>
    <row r="44" spans="1:38" ht="12.75">
      <c r="A44" s="77"/>
      <c r="B44" s="80" t="s">
        <v>53</v>
      </c>
      <c r="C44" s="79">
        <v>2</v>
      </c>
      <c r="D44" s="85">
        <v>2</v>
      </c>
      <c r="E44" s="19">
        <v>40800</v>
      </c>
      <c r="F44" s="19"/>
      <c r="G44" s="19"/>
      <c r="H44" s="19"/>
      <c r="I44" s="78"/>
      <c r="J44" s="19"/>
      <c r="K44" s="78"/>
      <c r="L44" s="19"/>
      <c r="M44" s="78"/>
      <c r="N44" s="78"/>
      <c r="O44" s="19"/>
      <c r="P44" s="19"/>
      <c r="Q44" s="19">
        <f t="shared" si="0"/>
        <v>40800</v>
      </c>
      <c r="R44" s="19"/>
      <c r="S44" s="78"/>
      <c r="T44" s="19"/>
      <c r="U44" s="19"/>
      <c r="V44" s="19"/>
      <c r="W44" s="19">
        <f t="shared" si="1"/>
        <v>0</v>
      </c>
      <c r="X44" s="78">
        <f t="shared" si="2"/>
        <v>40800</v>
      </c>
      <c r="Y44" s="78">
        <f t="shared" si="3"/>
        <v>8976</v>
      </c>
      <c r="Z44" s="78">
        <f t="shared" si="4"/>
        <v>49776</v>
      </c>
      <c r="AA44" s="78"/>
      <c r="AB44" s="78"/>
      <c r="AC44" s="78"/>
      <c r="AD44" s="78"/>
      <c r="AE44" s="78"/>
      <c r="AF44" s="78"/>
      <c r="AG44" s="75"/>
      <c r="AH44" s="75"/>
      <c r="AI44" s="75"/>
      <c r="AJ44" s="75"/>
      <c r="AK44" s="75"/>
      <c r="AL44" s="75"/>
    </row>
    <row r="45" spans="1:38" ht="22.5">
      <c r="A45" s="77"/>
      <c r="B45" s="80" t="s">
        <v>56</v>
      </c>
      <c r="C45" s="79">
        <v>2</v>
      </c>
      <c r="D45" s="85">
        <v>3</v>
      </c>
      <c r="E45" s="19">
        <v>35648</v>
      </c>
      <c r="F45" s="19"/>
      <c r="G45" s="19"/>
      <c r="H45" s="19"/>
      <c r="I45" s="78"/>
      <c r="J45" s="19"/>
      <c r="K45" s="78"/>
      <c r="L45" s="19"/>
      <c r="M45" s="78"/>
      <c r="N45" s="78"/>
      <c r="O45" s="19"/>
      <c r="P45" s="19"/>
      <c r="Q45" s="19">
        <f t="shared" si="0"/>
        <v>35648</v>
      </c>
      <c r="R45" s="19"/>
      <c r="S45" s="78"/>
      <c r="T45" s="19"/>
      <c r="U45" s="19"/>
      <c r="V45" s="19"/>
      <c r="W45" s="19">
        <f t="shared" si="1"/>
        <v>0</v>
      </c>
      <c r="X45" s="78">
        <f t="shared" si="2"/>
        <v>35648</v>
      </c>
      <c r="Y45" s="78">
        <f t="shared" si="3"/>
        <v>7842.56</v>
      </c>
      <c r="Z45" s="78">
        <f t="shared" si="4"/>
        <v>43490.56</v>
      </c>
      <c r="AA45" s="78"/>
      <c r="AB45" s="78"/>
      <c r="AC45" s="78"/>
      <c r="AD45" s="78"/>
      <c r="AE45" s="78"/>
      <c r="AF45" s="78"/>
      <c r="AG45" s="75"/>
      <c r="AH45" s="75"/>
      <c r="AI45" s="75"/>
      <c r="AJ45" s="75"/>
      <c r="AK45" s="75"/>
      <c r="AL45" s="75"/>
    </row>
    <row r="46" spans="1:38" ht="22.5">
      <c r="A46" s="77"/>
      <c r="B46" s="80" t="s">
        <v>57</v>
      </c>
      <c r="C46" s="79">
        <v>1</v>
      </c>
      <c r="D46" s="85">
        <v>1</v>
      </c>
      <c r="E46" s="19">
        <v>62880</v>
      </c>
      <c r="F46" s="19">
        <v>15</v>
      </c>
      <c r="G46" s="19">
        <v>7969</v>
      </c>
      <c r="H46" s="19"/>
      <c r="I46" s="78"/>
      <c r="J46" s="19"/>
      <c r="K46" s="78"/>
      <c r="L46" s="19"/>
      <c r="M46" s="78"/>
      <c r="N46" s="78"/>
      <c r="O46" s="19">
        <v>7896</v>
      </c>
      <c r="P46" s="19">
        <v>809</v>
      </c>
      <c r="Q46" s="19">
        <f t="shared" si="0"/>
        <v>79554</v>
      </c>
      <c r="R46" s="19"/>
      <c r="S46" s="78">
        <v>648</v>
      </c>
      <c r="T46" s="19"/>
      <c r="U46" s="19">
        <v>1296</v>
      </c>
      <c r="V46" s="19"/>
      <c r="W46" s="19">
        <f t="shared" si="1"/>
        <v>1944</v>
      </c>
      <c r="X46" s="78">
        <f t="shared" si="2"/>
        <v>81498</v>
      </c>
      <c r="Y46" s="78">
        <f t="shared" si="3"/>
        <v>17929.56</v>
      </c>
      <c r="Z46" s="78">
        <f t="shared" si="4"/>
        <v>99427.56</v>
      </c>
      <c r="AA46" s="78"/>
      <c r="AB46" s="78"/>
      <c r="AC46" s="78"/>
      <c r="AD46" s="78"/>
      <c r="AE46" s="78"/>
      <c r="AF46" s="78"/>
      <c r="AG46" s="75"/>
      <c r="AH46" s="75"/>
      <c r="AI46" s="75"/>
      <c r="AJ46" s="75"/>
      <c r="AK46" s="75"/>
      <c r="AL46" s="75"/>
    </row>
    <row r="47" spans="1:38" ht="22.5">
      <c r="A47" s="77"/>
      <c r="B47" s="81" t="s">
        <v>51</v>
      </c>
      <c r="C47" s="79">
        <v>1</v>
      </c>
      <c r="D47" s="85">
        <v>1</v>
      </c>
      <c r="E47" s="19">
        <v>59505</v>
      </c>
      <c r="F47" s="19">
        <v>50</v>
      </c>
      <c r="G47" s="19">
        <v>29753</v>
      </c>
      <c r="H47" s="19"/>
      <c r="I47" s="78"/>
      <c r="J47" s="19"/>
      <c r="K47" s="78"/>
      <c r="L47" s="19"/>
      <c r="M47" s="78"/>
      <c r="N47" s="78">
        <v>4426</v>
      </c>
      <c r="O47" s="19">
        <v>10050</v>
      </c>
      <c r="P47" s="19">
        <v>1214</v>
      </c>
      <c r="Q47" s="19">
        <f t="shared" si="0"/>
        <v>104948</v>
      </c>
      <c r="R47" s="19"/>
      <c r="S47" s="78">
        <v>591</v>
      </c>
      <c r="T47" s="19"/>
      <c r="U47" s="19">
        <v>1181</v>
      </c>
      <c r="V47" s="19"/>
      <c r="W47" s="19">
        <f t="shared" si="1"/>
        <v>1772</v>
      </c>
      <c r="X47" s="78">
        <f t="shared" si="2"/>
        <v>106720</v>
      </c>
      <c r="Y47" s="78">
        <f t="shared" si="3"/>
        <v>23478.4</v>
      </c>
      <c r="Z47" s="78">
        <f t="shared" si="4"/>
        <v>130198.4</v>
      </c>
      <c r="AA47" s="78"/>
      <c r="AB47" s="78"/>
      <c r="AC47" s="78"/>
      <c r="AD47" s="78"/>
      <c r="AE47" s="78"/>
      <c r="AF47" s="78"/>
      <c r="AG47" s="75"/>
      <c r="AH47" s="75"/>
      <c r="AI47" s="75"/>
      <c r="AJ47" s="75"/>
      <c r="AK47" s="75"/>
      <c r="AL47" s="75"/>
    </row>
    <row r="48" spans="1:38" ht="12.75">
      <c r="A48" s="77"/>
      <c r="B48" s="80" t="s">
        <v>58</v>
      </c>
      <c r="C48" s="79">
        <v>1</v>
      </c>
      <c r="D48" s="85">
        <v>2</v>
      </c>
      <c r="E48" s="19">
        <v>37650</v>
      </c>
      <c r="F48" s="19">
        <v>6</v>
      </c>
      <c r="G48" s="19">
        <v>1891</v>
      </c>
      <c r="H48" s="19"/>
      <c r="I48" s="78"/>
      <c r="J48" s="19"/>
      <c r="K48" s="78"/>
      <c r="L48" s="19"/>
      <c r="M48" s="78"/>
      <c r="N48" s="78"/>
      <c r="O48" s="19">
        <v>4357</v>
      </c>
      <c r="P48" s="19">
        <v>559</v>
      </c>
      <c r="Q48" s="19">
        <f t="shared" si="0"/>
        <v>44457</v>
      </c>
      <c r="R48" s="19"/>
      <c r="S48" s="78">
        <v>381</v>
      </c>
      <c r="T48" s="19"/>
      <c r="U48" s="19">
        <v>762</v>
      </c>
      <c r="V48" s="19"/>
      <c r="W48" s="19">
        <f t="shared" si="1"/>
        <v>1143</v>
      </c>
      <c r="X48" s="78">
        <f t="shared" si="2"/>
        <v>45600</v>
      </c>
      <c r="Y48" s="78">
        <f t="shared" si="3"/>
        <v>10032</v>
      </c>
      <c r="Z48" s="78">
        <f t="shared" si="4"/>
        <v>55632</v>
      </c>
      <c r="AA48" s="78"/>
      <c r="AB48" s="78"/>
      <c r="AC48" s="78"/>
      <c r="AD48" s="78"/>
      <c r="AE48" s="78"/>
      <c r="AF48" s="78"/>
      <c r="AG48" s="75"/>
      <c r="AH48" s="75"/>
      <c r="AI48" s="75"/>
      <c r="AJ48" s="75"/>
      <c r="AK48" s="75"/>
      <c r="AL48" s="75"/>
    </row>
    <row r="49" spans="1:38" ht="12.75">
      <c r="A49" s="77"/>
      <c r="B49" s="80" t="s">
        <v>59</v>
      </c>
      <c r="C49" s="79">
        <v>1</v>
      </c>
      <c r="D49" s="85">
        <v>3</v>
      </c>
      <c r="E49" s="19">
        <v>35470</v>
      </c>
      <c r="F49" s="19"/>
      <c r="G49" s="19"/>
      <c r="H49" s="19"/>
      <c r="I49" s="78"/>
      <c r="J49" s="19"/>
      <c r="K49" s="78"/>
      <c r="L49" s="19"/>
      <c r="M49" s="78"/>
      <c r="N49" s="78"/>
      <c r="O49" s="19">
        <v>4141</v>
      </c>
      <c r="P49" s="19">
        <v>287</v>
      </c>
      <c r="Q49" s="19">
        <f t="shared" si="0"/>
        <v>39898</v>
      </c>
      <c r="R49" s="19"/>
      <c r="S49" s="78">
        <v>234</v>
      </c>
      <c r="T49" s="19"/>
      <c r="U49" s="19">
        <v>468</v>
      </c>
      <c r="V49" s="19"/>
      <c r="W49" s="19">
        <f t="shared" si="1"/>
        <v>702</v>
      </c>
      <c r="X49" s="78">
        <f t="shared" si="2"/>
        <v>40600</v>
      </c>
      <c r="Y49" s="78">
        <f t="shared" si="3"/>
        <v>8932</v>
      </c>
      <c r="Z49" s="78">
        <f t="shared" si="4"/>
        <v>49532</v>
      </c>
      <c r="AA49" s="78"/>
      <c r="AB49" s="78"/>
      <c r="AC49" s="78"/>
      <c r="AD49" s="78"/>
      <c r="AE49" s="78"/>
      <c r="AF49" s="78"/>
      <c r="AG49" s="75"/>
      <c r="AH49" s="75"/>
      <c r="AI49" s="75"/>
      <c r="AJ49" s="75"/>
      <c r="AK49" s="75"/>
      <c r="AL49" s="75"/>
    </row>
    <row r="50" spans="1:38" ht="12.75">
      <c r="A50" s="82"/>
      <c r="B50" s="80" t="s">
        <v>61</v>
      </c>
      <c r="C50" s="79">
        <v>2</v>
      </c>
      <c r="D50" s="85">
        <v>3</v>
      </c>
      <c r="E50" s="83">
        <v>30608</v>
      </c>
      <c r="F50" s="83"/>
      <c r="G50" s="83"/>
      <c r="H50" s="83"/>
      <c r="I50" s="15"/>
      <c r="J50" s="83"/>
      <c r="K50" s="15"/>
      <c r="L50" s="83"/>
      <c r="M50" s="15"/>
      <c r="N50" s="15"/>
      <c r="O50" s="83"/>
      <c r="P50" s="83"/>
      <c r="Q50" s="19">
        <f t="shared" si="0"/>
        <v>30608</v>
      </c>
      <c r="R50" s="19"/>
      <c r="S50" s="78"/>
      <c r="T50" s="19"/>
      <c r="U50" s="19"/>
      <c r="V50" s="19"/>
      <c r="W50" s="19">
        <f t="shared" si="1"/>
        <v>0</v>
      </c>
      <c r="X50" s="78">
        <f t="shared" si="2"/>
        <v>30608</v>
      </c>
      <c r="Y50" s="78">
        <f t="shared" si="3"/>
        <v>6733.76</v>
      </c>
      <c r="Z50" s="78">
        <f>X50+Y50</f>
        <v>37341.76</v>
      </c>
      <c r="AA50" s="15"/>
      <c r="AB50" s="15"/>
      <c r="AC50" s="15"/>
      <c r="AD50" s="15"/>
      <c r="AE50" s="15"/>
      <c r="AF50" s="15"/>
      <c r="AG50" s="84"/>
      <c r="AH50" s="84"/>
      <c r="AI50" s="84"/>
      <c r="AJ50" s="84"/>
      <c r="AK50" s="84"/>
      <c r="AL50" s="84"/>
    </row>
    <row r="51" spans="1:38" ht="12.75">
      <c r="A51" s="61"/>
      <c r="B51" s="80" t="s">
        <v>60</v>
      </c>
      <c r="C51" s="79">
        <v>2</v>
      </c>
      <c r="D51" s="85">
        <v>3</v>
      </c>
      <c r="E51" s="25">
        <v>27576</v>
      </c>
      <c r="F51" s="25"/>
      <c r="G51" s="25"/>
      <c r="H51" s="25"/>
      <c r="I51" s="15">
        <f>E51*H51/100</f>
        <v>0</v>
      </c>
      <c r="J51" s="25"/>
      <c r="K51" s="15">
        <f>J51*E51/100</f>
        <v>0</v>
      </c>
      <c r="L51" s="25"/>
      <c r="M51" s="15">
        <f>L51*E51/100</f>
        <v>0</v>
      </c>
      <c r="N51" s="15"/>
      <c r="O51" s="25"/>
      <c r="P51" s="25"/>
      <c r="Q51" s="19">
        <f t="shared" si="0"/>
        <v>27576</v>
      </c>
      <c r="R51" s="19"/>
      <c r="S51" s="78"/>
      <c r="T51" s="19"/>
      <c r="U51" s="19"/>
      <c r="V51" s="19"/>
      <c r="W51" s="19">
        <f t="shared" si="1"/>
        <v>0</v>
      </c>
      <c r="X51" s="15">
        <f>Q51+W51</f>
        <v>27576</v>
      </c>
      <c r="Y51" s="78">
        <f t="shared" si="3"/>
        <v>6066.72</v>
      </c>
      <c r="Z51" s="78">
        <f t="shared" si="4"/>
        <v>33642.72</v>
      </c>
      <c r="AA51" s="15"/>
      <c r="AB51" s="15"/>
      <c r="AC51" s="15"/>
      <c r="AD51" s="15"/>
      <c r="AE51" s="15"/>
      <c r="AF51" s="15"/>
      <c r="AG51" s="76"/>
      <c r="AH51" s="76"/>
      <c r="AI51" s="76"/>
      <c r="AJ51" s="76"/>
      <c r="AK51" s="76"/>
      <c r="AL51" s="76"/>
    </row>
    <row r="52" spans="1:38" s="31" customFormat="1" ht="12.75">
      <c r="A52" s="63" t="s">
        <v>12</v>
      </c>
      <c r="B52" s="30"/>
      <c r="C52" s="30"/>
      <c r="D52" s="30"/>
      <c r="E52" s="29">
        <f>SUM(E12:E51)</f>
        <v>2010811</v>
      </c>
      <c r="F52" s="29"/>
      <c r="G52" s="29">
        <f aca="true" t="shared" si="5" ref="G52:Z52">SUM(G12:G51)</f>
        <v>327840</v>
      </c>
      <c r="H52" s="29">
        <f t="shared" si="5"/>
        <v>0</v>
      </c>
      <c r="I52" s="29">
        <f t="shared" si="5"/>
        <v>0</v>
      </c>
      <c r="J52" s="29">
        <f t="shared" si="5"/>
        <v>0</v>
      </c>
      <c r="K52" s="29">
        <f t="shared" si="5"/>
        <v>0</v>
      </c>
      <c r="L52" s="29">
        <f t="shared" si="5"/>
        <v>0</v>
      </c>
      <c r="M52" s="29">
        <f t="shared" si="5"/>
        <v>0</v>
      </c>
      <c r="N52" s="29">
        <f t="shared" si="5"/>
        <v>13081</v>
      </c>
      <c r="O52" s="29">
        <f t="shared" si="5"/>
        <v>193013</v>
      </c>
      <c r="P52" s="29">
        <f t="shared" si="5"/>
        <v>18248</v>
      </c>
      <c r="Q52" s="29">
        <f t="shared" si="5"/>
        <v>2562993</v>
      </c>
      <c r="R52" s="29">
        <f t="shared" si="5"/>
        <v>0</v>
      </c>
      <c r="S52" s="29">
        <f t="shared" si="5"/>
        <v>14139</v>
      </c>
      <c r="T52" s="29">
        <f t="shared" si="5"/>
        <v>0</v>
      </c>
      <c r="U52" s="29">
        <f t="shared" si="5"/>
        <v>26582</v>
      </c>
      <c r="V52" s="29">
        <f t="shared" si="5"/>
        <v>0</v>
      </c>
      <c r="W52" s="29">
        <f t="shared" si="5"/>
        <v>40720.3</v>
      </c>
      <c r="X52" s="29">
        <f t="shared" si="5"/>
        <v>2603713.3</v>
      </c>
      <c r="Y52" s="29">
        <f t="shared" si="5"/>
        <v>572816.926</v>
      </c>
      <c r="Z52" s="29">
        <f t="shared" si="5"/>
        <v>3176530.226</v>
      </c>
      <c r="AA52" s="29">
        <f>AC52+AB52</f>
        <v>979137</v>
      </c>
      <c r="AB52" s="29">
        <v>802572</v>
      </c>
      <c r="AC52" s="29">
        <v>176565</v>
      </c>
      <c r="AD52" s="29">
        <f>AF52+AE52</f>
        <v>2197393.226</v>
      </c>
      <c r="AE52" s="29">
        <f>X52-AB52</f>
        <v>1801141.2999999998</v>
      </c>
      <c r="AF52" s="29">
        <f>Y52-AC52</f>
        <v>396251.926</v>
      </c>
      <c r="AG52" s="73"/>
      <c r="AH52" s="73"/>
      <c r="AI52" s="73"/>
      <c r="AJ52" s="73"/>
      <c r="AK52" s="73"/>
      <c r="AL52" s="73"/>
    </row>
    <row r="53" spans="1:26" s="50" customFormat="1" ht="20.25" customHeight="1" hidden="1">
      <c r="A53" s="53" t="s">
        <v>20</v>
      </c>
      <c r="B53" s="46"/>
      <c r="C53" s="46"/>
      <c r="D53" s="47"/>
      <c r="E53" s="48"/>
      <c r="F53" s="48"/>
      <c r="G53" s="49"/>
      <c r="H53" s="48"/>
      <c r="I53" s="49"/>
      <c r="J53" s="48"/>
      <c r="K53" s="49"/>
      <c r="L53" s="48"/>
      <c r="M53" s="49"/>
      <c r="N53" s="49"/>
      <c r="O53" s="48"/>
      <c r="P53" s="48"/>
      <c r="Q53" s="57"/>
      <c r="R53" s="48"/>
      <c r="S53" s="49"/>
      <c r="T53" s="48"/>
      <c r="U53" s="48"/>
      <c r="V53" s="48"/>
      <c r="W53" s="49"/>
      <c r="X53" s="49"/>
      <c r="Y53" s="49"/>
      <c r="Z53" s="52"/>
    </row>
    <row r="54" spans="1:26" ht="12.75" hidden="1">
      <c r="A54" s="34" t="s">
        <v>13</v>
      </c>
      <c r="B54" s="34"/>
      <c r="C54" s="34"/>
      <c r="D54" s="35">
        <v>1</v>
      </c>
      <c r="E54" s="36"/>
      <c r="F54" s="37"/>
      <c r="G54" s="39">
        <f>SUMIF($D$12:$D$51,1,G$12:G$51)</f>
        <v>242955</v>
      </c>
      <c r="H54" s="37"/>
      <c r="I54" s="39">
        <f>SUMIF($D$12:$D$51,1,I$12:I$51)</f>
        <v>0</v>
      </c>
      <c r="J54" s="37"/>
      <c r="K54" s="39">
        <f>SUMIF($D$12:$D$51,1,K$12:K$51)</f>
        <v>0</v>
      </c>
      <c r="L54" s="37"/>
      <c r="M54" s="39">
        <f>SUMIF($D$12:$D$51,1,M$12:M$51)</f>
        <v>0</v>
      </c>
      <c r="N54" s="39"/>
      <c r="O54" s="36"/>
      <c r="P54" s="40"/>
      <c r="Q54" s="41"/>
      <c r="R54" s="55"/>
      <c r="S54" s="39"/>
      <c r="T54" s="37"/>
      <c r="U54" s="38"/>
      <c r="V54" s="36"/>
      <c r="W54" s="41"/>
      <c r="X54" s="42"/>
      <c r="Y54" s="41"/>
      <c r="Z54" s="41">
        <f>SUMIF($D$12:$D$51,1,Z$12:Z$51)</f>
        <v>1597992.6</v>
      </c>
    </row>
    <row r="55" spans="1:26" ht="12.75" hidden="1">
      <c r="A55" s="17" t="s">
        <v>14</v>
      </c>
      <c r="B55" s="17"/>
      <c r="C55" s="17"/>
      <c r="D55" s="18">
        <v>2</v>
      </c>
      <c r="E55" s="19"/>
      <c r="F55" s="20"/>
      <c r="G55" s="13">
        <f>SUMIF($D$12:$D$51,2,G$12:G$51)</f>
        <v>77222</v>
      </c>
      <c r="H55" s="20"/>
      <c r="I55" s="13">
        <f>SUMIF($D$12:$D$51,2,I$12:I$51)</f>
        <v>0</v>
      </c>
      <c r="J55" s="20"/>
      <c r="K55" s="13">
        <f>SUMIF($D$12:$D$51,2,K$12:K$51)</f>
        <v>0</v>
      </c>
      <c r="L55" s="20"/>
      <c r="M55" s="13">
        <f>SUMIF($D$12:$D$51,2,M$12:M$51)</f>
        <v>0</v>
      </c>
      <c r="N55" s="13"/>
      <c r="O55" s="19"/>
      <c r="P55" s="22"/>
      <c r="Q55" s="15"/>
      <c r="R55" s="56"/>
      <c r="S55" s="13"/>
      <c r="T55" s="20"/>
      <c r="U55" s="21"/>
      <c r="V55" s="19"/>
      <c r="W55" s="15"/>
      <c r="X55" s="16"/>
      <c r="Y55" s="15"/>
      <c r="Z55" s="15">
        <f>SUMIF($D$12:$D$51,2,Z$12:Z$51)</f>
        <v>1245026.592</v>
      </c>
    </row>
    <row r="56" spans="1:26" ht="12.75" hidden="1">
      <c r="A56" s="17" t="s">
        <v>15</v>
      </c>
      <c r="B56" s="17"/>
      <c r="C56" s="17"/>
      <c r="D56" s="18">
        <v>3</v>
      </c>
      <c r="E56" s="19"/>
      <c r="F56" s="20"/>
      <c r="G56" s="13">
        <f>SUMIF($D$12:$D$51,3,G$12:G$51)</f>
        <v>7663</v>
      </c>
      <c r="H56" s="20"/>
      <c r="I56" s="13"/>
      <c r="J56" s="20"/>
      <c r="K56" s="13">
        <f>SUMIF($D$12:$D$51,3,K$12:K$51)</f>
        <v>0</v>
      </c>
      <c r="L56" s="20"/>
      <c r="M56" s="13">
        <f>SUMIF($D$12:$D$51,3,M$12:M$51)</f>
        <v>0</v>
      </c>
      <c r="N56" s="13"/>
      <c r="O56" s="19"/>
      <c r="P56" s="22"/>
      <c r="Q56" s="15"/>
      <c r="R56" s="56"/>
      <c r="S56" s="13"/>
      <c r="T56" s="20"/>
      <c r="U56" s="21"/>
      <c r="V56" s="19"/>
      <c r="W56" s="15"/>
      <c r="X56" s="16"/>
      <c r="Y56" s="15"/>
      <c r="Z56" s="15">
        <f>SUMIF($D$12:$D$51,3,Z$12:Z$51)</f>
        <v>333511.034</v>
      </c>
    </row>
    <row r="57" spans="1:26" ht="33.75" hidden="1">
      <c r="A57" s="23" t="s">
        <v>16</v>
      </c>
      <c r="B57" s="23"/>
      <c r="C57" s="23"/>
      <c r="D57" s="24">
        <v>4</v>
      </c>
      <c r="E57" s="25"/>
      <c r="F57" s="26"/>
      <c r="G57" s="43">
        <f>SUMIF($D$12:$D$51,4,G$12:G$51)</f>
        <v>0</v>
      </c>
      <c r="H57" s="26"/>
      <c r="I57" s="43">
        <f>SUMIF($D$12:$D$51,4,I$12:I$51)</f>
        <v>0</v>
      </c>
      <c r="J57" s="26"/>
      <c r="K57" s="43">
        <f>SUMIF($D$12:$D$51,4,K$12:K$51)</f>
        <v>0</v>
      </c>
      <c r="L57" s="26"/>
      <c r="M57" s="43">
        <f>SUMIF($D$12:$D$51,4,M$12:M$51)</f>
        <v>0</v>
      </c>
      <c r="N57" s="43"/>
      <c r="O57" s="25"/>
      <c r="P57" s="28"/>
      <c r="Q57" s="44"/>
      <c r="R57" s="54"/>
      <c r="S57" s="43"/>
      <c r="T57" s="26"/>
      <c r="U57" s="27"/>
      <c r="V57" s="25"/>
      <c r="W57" s="44"/>
      <c r="X57" s="45"/>
      <c r="Y57" s="44"/>
      <c r="Z57" s="44">
        <f>SUMIF($D$12:$D$51,4,Z$12:Z$51)</f>
        <v>0</v>
      </c>
    </row>
    <row r="58" spans="1:26" ht="12.75" hidden="1">
      <c r="A58" s="90" t="s">
        <v>17</v>
      </c>
      <c r="B58" s="8"/>
      <c r="C58" s="8"/>
      <c r="D58" s="9"/>
      <c r="E58" s="10"/>
      <c r="F58" s="12"/>
      <c r="G58" s="13">
        <f>SUM(G54:G57)</f>
        <v>327840</v>
      </c>
      <c r="H58" s="12"/>
      <c r="I58" s="13">
        <f>SUM(I54:I57)</f>
        <v>0</v>
      </c>
      <c r="J58" s="12"/>
      <c r="K58" s="13">
        <f>SUM(K54:K57)</f>
        <v>0</v>
      </c>
      <c r="L58" s="12"/>
      <c r="M58" s="13">
        <f>SUM(M54:M57)</f>
        <v>0</v>
      </c>
      <c r="N58" s="13"/>
      <c r="O58" s="10"/>
      <c r="P58" s="14"/>
      <c r="Q58" s="15"/>
      <c r="R58" s="11"/>
      <c r="S58" s="13"/>
      <c r="T58" s="12"/>
      <c r="U58" s="33"/>
      <c r="V58" s="10"/>
      <c r="W58" s="15"/>
      <c r="X58" s="16"/>
      <c r="Y58" s="15"/>
      <c r="Z58" s="15">
        <f>SUM(Z54:Z57)</f>
        <v>3176530.226</v>
      </c>
    </row>
    <row r="59" spans="1:26" ht="12.75" hidden="1">
      <c r="A59" s="107"/>
      <c r="B59" s="23"/>
      <c r="C59" s="23"/>
      <c r="D59" s="24"/>
      <c r="E59" s="25"/>
      <c r="F59" s="26"/>
      <c r="G59" s="43">
        <f>G58-G52</f>
        <v>0</v>
      </c>
      <c r="H59" s="26"/>
      <c r="I59" s="43">
        <f>I58-I52</f>
        <v>0</v>
      </c>
      <c r="J59" s="26"/>
      <c r="K59" s="43">
        <f>K58-K52</f>
        <v>0</v>
      </c>
      <c r="L59" s="26"/>
      <c r="M59" s="43">
        <f>M58-M52</f>
        <v>0</v>
      </c>
      <c r="N59" s="43"/>
      <c r="O59" s="25"/>
      <c r="P59" s="28"/>
      <c r="Q59" s="44"/>
      <c r="R59" s="54"/>
      <c r="S59" s="43"/>
      <c r="T59" s="26"/>
      <c r="U59" s="27"/>
      <c r="V59" s="25"/>
      <c r="W59" s="44"/>
      <c r="X59" s="45"/>
      <c r="Y59" s="44"/>
      <c r="Z59" s="44">
        <f>Z58-Z52</f>
        <v>0</v>
      </c>
    </row>
    <row r="60" spans="1:26" ht="12.75">
      <c r="A60" s="51"/>
      <c r="B60" s="46"/>
      <c r="C60" s="46"/>
      <c r="D60" s="47"/>
      <c r="E60" s="48"/>
      <c r="F60" s="48"/>
      <c r="G60" s="49"/>
      <c r="H60" s="48"/>
      <c r="I60" s="49"/>
      <c r="J60" s="48"/>
      <c r="K60" s="49"/>
      <c r="L60" s="48"/>
      <c r="M60" s="49"/>
      <c r="N60" s="49"/>
      <c r="O60" s="48"/>
      <c r="P60" s="48"/>
      <c r="Q60" s="49"/>
      <c r="R60" s="48"/>
      <c r="S60" s="49"/>
      <c r="T60" s="48"/>
      <c r="U60" s="48"/>
      <c r="V60" s="48"/>
      <c r="W60" s="49"/>
      <c r="X60" s="49"/>
      <c r="Y60" s="49"/>
      <c r="Z60" s="49"/>
    </row>
    <row r="61" spans="1:19" ht="40.5" customHeight="1">
      <c r="A61" s="62" t="s">
        <v>66</v>
      </c>
      <c r="C61" s="32"/>
      <c r="D61" s="32"/>
      <c r="S61" s="88" t="s">
        <v>67</v>
      </c>
    </row>
    <row r="62" spans="1:19" ht="78" customHeight="1">
      <c r="A62" s="62" t="s">
        <v>63</v>
      </c>
      <c r="S62" s="88" t="s">
        <v>64</v>
      </c>
    </row>
  </sheetData>
  <sheetProtection/>
  <mergeCells count="35">
    <mergeCell ref="AD1:AL1"/>
    <mergeCell ref="W9:W10"/>
    <mergeCell ref="Y7:Y10"/>
    <mergeCell ref="Z7:Z10"/>
    <mergeCell ref="AK2:AL2"/>
    <mergeCell ref="C5:X5"/>
    <mergeCell ref="Y2:AF2"/>
    <mergeCell ref="AA7:AC9"/>
    <mergeCell ref="A4:AL4"/>
    <mergeCell ref="B7:B10"/>
    <mergeCell ref="A58:A59"/>
    <mergeCell ref="R9:S9"/>
    <mergeCell ref="T9:U9"/>
    <mergeCell ref="V9:V10"/>
    <mergeCell ref="O9:O10"/>
    <mergeCell ref="P9:P10"/>
    <mergeCell ref="N9:N10"/>
    <mergeCell ref="C7:C10"/>
    <mergeCell ref="J9:K9"/>
    <mergeCell ref="A7:A10"/>
    <mergeCell ref="AD7:AF9"/>
    <mergeCell ref="H9:I9"/>
    <mergeCell ref="AG7:AL8"/>
    <mergeCell ref="AG9:AI9"/>
    <mergeCell ref="AJ9:AL9"/>
    <mergeCell ref="L9:M9"/>
    <mergeCell ref="R8:W8"/>
    <mergeCell ref="X8:X10"/>
    <mergeCell ref="A12:A15"/>
    <mergeCell ref="E9:E10"/>
    <mergeCell ref="F9:G9"/>
    <mergeCell ref="Q9:Q10"/>
    <mergeCell ref="D7:D10"/>
    <mergeCell ref="E7:X7"/>
    <mergeCell ref="E8:Q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2020-02-20T08:25:30Z</cp:lastPrinted>
  <dcterms:created xsi:type="dcterms:W3CDTF">2013-03-21T12:37:37Z</dcterms:created>
  <dcterms:modified xsi:type="dcterms:W3CDTF">2020-02-20T08:26:15Z</dcterms:modified>
  <cp:category/>
  <cp:version/>
  <cp:contentType/>
  <cp:contentStatus/>
</cp:coreProperties>
</file>